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DEKANAT\Ekonomicke\VZ\realizované VZ\2018\simulační centrum\PD\Simulační centrum FINAL\Výkaz výměr\"/>
    </mc:Choice>
  </mc:AlternateContent>
  <bookViews>
    <workbookView xWindow="0" yWindow="0" windowWidth="28800" windowHeight="12300" firstSheet="1" activeTab="1"/>
  </bookViews>
  <sheets>
    <sheet name="Rekapitulace stavby 01" sheetId="1" state="hidden" r:id="rId1"/>
    <sheet name="Rekapitulace stavby" sheetId="8" r:id="rId2"/>
    <sheet name="stav - Stavební část" sheetId="2" r:id="rId3"/>
    <sheet name="el - Elektroinstalace" sheetId="3" r:id="rId4"/>
    <sheet name="slp - Slaboproud" sheetId="5" r:id="rId5"/>
    <sheet name="vrn - Vedlejší a ostatní ..." sheetId="6" r:id="rId6"/>
    <sheet name="Pokyny pro vyplnění" sheetId="7" r:id="rId7"/>
  </sheets>
  <definedNames>
    <definedName name="_xlnm._FilterDatabase" localSheetId="3" hidden="1">'el - Elektroinstalace'!$C$77:$K$82</definedName>
    <definedName name="_xlnm._FilterDatabase" localSheetId="4" hidden="1">'slp - Slaboproud'!$C$77:$K$82</definedName>
    <definedName name="_xlnm._FilterDatabase" localSheetId="2" hidden="1">'stav - Stavební část'!$C$95:$K$548</definedName>
    <definedName name="_xlnm._FilterDatabase" localSheetId="5" hidden="1">'vrn - Vedlejší a ostatní ...'!$C$81:$K$100</definedName>
    <definedName name="_xlnm.Print_Titles" localSheetId="3">'el - Elektroinstalace'!$77:$77</definedName>
    <definedName name="_xlnm.Print_Titles" localSheetId="0">'Rekapitulace stavby 01'!$49:$49</definedName>
    <definedName name="_xlnm.Print_Titles" localSheetId="4">'slp - Slaboproud'!$77:$77</definedName>
    <definedName name="_xlnm.Print_Titles" localSheetId="2">'stav - Stavební část'!$95:$95</definedName>
    <definedName name="_xlnm.Print_Titles" localSheetId="5">'vrn - Vedlejší a ostatní ...'!$81:$81</definedName>
    <definedName name="_xlnm.Print_Area" localSheetId="3">'el - Elektroinstalace'!$C$4:$J$36,'el - Elektroinstalace'!$C$42:$J$59,'el - Elektroinstalace'!$C$65:$K$82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 01'!$D$4:$AO$33,'Rekapitulace stavby 01'!$C$39:$AQ$57</definedName>
    <definedName name="_xlnm.Print_Area" localSheetId="4">'slp - Slaboproud'!$C$4:$J$36,'slp - Slaboproud'!$C$42:$J$59,'slp - Slaboproud'!$C$65:$K$82</definedName>
    <definedName name="_xlnm.Print_Area" localSheetId="2">'stav - Stavební část'!$C$4:$J$36,'stav - Stavební část'!$C$42:$J$77,'stav - Stavební část'!$C$83:$K$548</definedName>
    <definedName name="_xlnm.Print_Area" localSheetId="5">'vrn - Vedlejší a ostatní ...'!$C$4:$J$36,'vrn - Vedlejší a ostatní ...'!$C$42:$J$63,'vrn - Vedlejší a ostatní ...'!$C$69:$K$100</definedName>
  </definedNames>
  <calcPr calcId="162913"/>
</workbook>
</file>

<file path=xl/calcChain.xml><?xml version="1.0" encoding="utf-8"?>
<calcChain xmlns="http://schemas.openxmlformats.org/spreadsheetml/2006/main">
  <c r="BD55" i="8" l="1"/>
  <c r="BC55" i="8"/>
  <c r="BB55" i="8"/>
  <c r="BA55" i="8"/>
  <c r="AZ55" i="8"/>
  <c r="AY55" i="8"/>
  <c r="AX55" i="8"/>
  <c r="AW55" i="8"/>
  <c r="AV55" i="8"/>
  <c r="AU55" i="8"/>
  <c r="AG55" i="8"/>
  <c r="BD54" i="8"/>
  <c r="BC54" i="8"/>
  <c r="BB54" i="8"/>
  <c r="BA54" i="8"/>
  <c r="AZ54" i="8"/>
  <c r="AY54" i="8"/>
  <c r="AX54" i="8"/>
  <c r="AW54" i="8"/>
  <c r="AV54" i="8"/>
  <c r="AT54" i="8" s="1"/>
  <c r="AN54" i="8" s="1"/>
  <c r="AU54" i="8"/>
  <c r="AG54" i="8"/>
  <c r="BD53" i="8"/>
  <c r="BC53" i="8"/>
  <c r="BB53" i="8"/>
  <c r="BA53" i="8"/>
  <c r="AZ53" i="8"/>
  <c r="AY53" i="8"/>
  <c r="AX53" i="8"/>
  <c r="AW53" i="8"/>
  <c r="AV53" i="8"/>
  <c r="AT53" i="8" s="1"/>
  <c r="AU53" i="8"/>
  <c r="AG53" i="8"/>
  <c r="BD52" i="8"/>
  <c r="BC52" i="8"/>
  <c r="BB52" i="8"/>
  <c r="BA52" i="8"/>
  <c r="AZ52" i="8"/>
  <c r="AY52" i="8"/>
  <c r="AX52" i="8"/>
  <c r="AW52" i="8"/>
  <c r="AV52" i="8"/>
  <c r="AU52" i="8"/>
  <c r="AU51" i="8" s="1"/>
  <c r="AG52" i="8"/>
  <c r="BB51" i="8"/>
  <c r="W28" i="8" s="1"/>
  <c r="AS51" i="8"/>
  <c r="L47" i="8"/>
  <c r="AM46" i="8"/>
  <c r="L46" i="8"/>
  <c r="AM44" i="8"/>
  <c r="L44" i="8"/>
  <c r="L42" i="8"/>
  <c r="L41" i="8"/>
  <c r="AY56" i="1"/>
  <c r="AX56" i="1"/>
  <c r="BI99" i="6"/>
  <c r="BH99" i="6"/>
  <c r="BG99" i="6"/>
  <c r="BF99" i="6"/>
  <c r="T99" i="6"/>
  <c r="R99" i="6"/>
  <c r="R96" i="6" s="1"/>
  <c r="P99" i="6"/>
  <c r="BK99" i="6"/>
  <c r="J99" i="6"/>
  <c r="BE99" i="6"/>
  <c r="BI97" i="6"/>
  <c r="BH97" i="6"/>
  <c r="BG97" i="6"/>
  <c r="BF97" i="6"/>
  <c r="T97" i="6"/>
  <c r="T96" i="6"/>
  <c r="R97" i="6"/>
  <c r="P97" i="6"/>
  <c r="P96" i="6"/>
  <c r="BK97" i="6"/>
  <c r="BK96" i="6"/>
  <c r="J96" i="6" s="1"/>
  <c r="J62" i="6" s="1"/>
  <c r="J97" i="6"/>
  <c r="BE97" i="6"/>
  <c r="BI94" i="6"/>
  <c r="BH94" i="6"/>
  <c r="BG94" i="6"/>
  <c r="BF94" i="6"/>
  <c r="T94" i="6"/>
  <c r="T93" i="6"/>
  <c r="R94" i="6"/>
  <c r="R93" i="6"/>
  <c r="R90" i="6" s="1"/>
  <c r="P94" i="6"/>
  <c r="P93" i="6"/>
  <c r="BK94" i="6"/>
  <c r="BK93" i="6"/>
  <c r="J93" i="6" s="1"/>
  <c r="J61" i="6" s="1"/>
  <c r="J94" i="6"/>
  <c r="BE94" i="6"/>
  <c r="BI91" i="6"/>
  <c r="BH91" i="6"/>
  <c r="BG91" i="6"/>
  <c r="BF91" i="6"/>
  <c r="T91" i="6"/>
  <c r="T90" i="6"/>
  <c r="R91" i="6"/>
  <c r="P91" i="6"/>
  <c r="P90" i="6"/>
  <c r="BK91" i="6"/>
  <c r="J91" i="6"/>
  <c r="BE91" i="6"/>
  <c r="BI88" i="6"/>
  <c r="BH88" i="6"/>
  <c r="BG88" i="6"/>
  <c r="BF88" i="6"/>
  <c r="T88" i="6"/>
  <c r="T87" i="6"/>
  <c r="R88" i="6"/>
  <c r="R87" i="6"/>
  <c r="P88" i="6"/>
  <c r="P87" i="6"/>
  <c r="BK88" i="6"/>
  <c r="BK87" i="6"/>
  <c r="J87" i="6" s="1"/>
  <c r="J88" i="6"/>
  <c r="BE88" i="6"/>
  <c r="J59" i="6"/>
  <c r="BI85" i="6"/>
  <c r="F34" i="6"/>
  <c r="BD56" i="1"/>
  <c r="BH85" i="6"/>
  <c r="F33" i="6" s="1"/>
  <c r="BC56" i="1" s="1"/>
  <c r="BG85" i="6"/>
  <c r="F32" i="6"/>
  <c r="BB56" i="1" s="1"/>
  <c r="BF85" i="6"/>
  <c r="T85" i="6"/>
  <c r="T84" i="6"/>
  <c r="T83" i="6" s="1"/>
  <c r="T82" i="6" s="1"/>
  <c r="R85" i="6"/>
  <c r="R84" i="6"/>
  <c r="P85" i="6"/>
  <c r="P84" i="6"/>
  <c r="P83" i="6" s="1"/>
  <c r="P82" i="6" s="1"/>
  <c r="AU56" i="1" s="1"/>
  <c r="BK85" i="6"/>
  <c r="BK84" i="6" s="1"/>
  <c r="J85" i="6"/>
  <c r="BE85" i="6"/>
  <c r="J30" i="6"/>
  <c r="AV56" i="1" s="1"/>
  <c r="F76" i="6"/>
  <c r="E74" i="6"/>
  <c r="F49" i="6"/>
  <c r="E47" i="6"/>
  <c r="J21" i="6"/>
  <c r="E21" i="6"/>
  <c r="J20" i="6"/>
  <c r="J18" i="6"/>
  <c r="E18" i="6"/>
  <c r="F79" i="6" s="1"/>
  <c r="F52" i="6"/>
  <c r="J17" i="6"/>
  <c r="J15" i="6"/>
  <c r="E15" i="6"/>
  <c r="F78" i="6" s="1"/>
  <c r="F51" i="6"/>
  <c r="J14" i="6"/>
  <c r="J12" i="6"/>
  <c r="J76" i="6" s="1"/>
  <c r="J49" i="6"/>
  <c r="E7" i="6"/>
  <c r="E72" i="6"/>
  <c r="E45" i="6"/>
  <c r="AY55" i="1"/>
  <c r="AX55" i="1"/>
  <c r="BI81" i="5"/>
  <c r="F34" i="5" s="1"/>
  <c r="BD55" i="1" s="1"/>
  <c r="BD51" i="1" s="1"/>
  <c r="W30" i="1" s="1"/>
  <c r="BH81" i="5"/>
  <c r="F33" i="5"/>
  <c r="BC55" i="1" s="1"/>
  <c r="BG81" i="5"/>
  <c r="F32" i="5" s="1"/>
  <c r="BB55" i="1" s="1"/>
  <c r="BF81" i="5"/>
  <c r="J31" i="5"/>
  <c r="AW55" i="1" s="1"/>
  <c r="F31" i="5"/>
  <c r="BA55" i="1" s="1"/>
  <c r="T81" i="5"/>
  <c r="T80" i="5" s="1"/>
  <c r="T79" i="5" s="1"/>
  <c r="T78" i="5" s="1"/>
  <c r="R81" i="5"/>
  <c r="R80" i="5" s="1"/>
  <c r="R79" i="5" s="1"/>
  <c r="R78" i="5" s="1"/>
  <c r="P81" i="5"/>
  <c r="P80" i="5" s="1"/>
  <c r="P79" i="5" s="1"/>
  <c r="P78" i="5" s="1"/>
  <c r="AU55" i="1" s="1"/>
  <c r="BK81" i="5"/>
  <c r="BK80" i="5"/>
  <c r="J80" i="5" s="1"/>
  <c r="J58" i="5" s="1"/>
  <c r="BK79" i="5"/>
  <c r="J81" i="5"/>
  <c r="BE81" i="5"/>
  <c r="F72" i="5"/>
  <c r="E70" i="5"/>
  <c r="F49" i="5"/>
  <c r="E47" i="5"/>
  <c r="J21" i="5"/>
  <c r="E21" i="5"/>
  <c r="J74" i="5"/>
  <c r="J51" i="5"/>
  <c r="J20" i="5"/>
  <c r="J18" i="5"/>
  <c r="E18" i="5"/>
  <c r="F75" i="5" s="1"/>
  <c r="F52" i="5"/>
  <c r="J17" i="5"/>
  <c r="J15" i="5"/>
  <c r="E15" i="5"/>
  <c r="F51" i="5" s="1"/>
  <c r="F74" i="5"/>
  <c r="J14" i="5"/>
  <c r="J12" i="5"/>
  <c r="J49" i="5" s="1"/>
  <c r="J72" i="5"/>
  <c r="E7" i="5"/>
  <c r="E68" i="5" s="1"/>
  <c r="E45" i="5"/>
  <c r="AY54" i="1"/>
  <c r="AX54" i="1"/>
  <c r="BD54" i="1"/>
  <c r="BC54" i="1"/>
  <c r="BB54" i="1"/>
  <c r="AU54" i="1"/>
  <c r="AV54" i="1"/>
  <c r="AY53" i="1"/>
  <c r="AX53" i="1"/>
  <c r="BI81" i="3"/>
  <c r="F34" i="3" s="1"/>
  <c r="BD53" i="1" s="1"/>
  <c r="BH81" i="3"/>
  <c r="F33" i="3"/>
  <c r="BC53" i="1" s="1"/>
  <c r="BG81" i="3"/>
  <c r="F32" i="3" s="1"/>
  <c r="BB53" i="1"/>
  <c r="BF81" i="3"/>
  <c r="J31" i="3"/>
  <c r="AW53" i="1" s="1"/>
  <c r="F31" i="3"/>
  <c r="BA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BK80" i="3"/>
  <c r="J81" i="3"/>
  <c r="BE81" i="3"/>
  <c r="F30" i="3" s="1"/>
  <c r="AZ53" i="1" s="1"/>
  <c r="F72" i="3"/>
  <c r="E70" i="3"/>
  <c r="F49" i="3"/>
  <c r="E47" i="3"/>
  <c r="J21" i="3"/>
  <c r="E21" i="3"/>
  <c r="J51" i="3" s="1"/>
  <c r="J74" i="3"/>
  <c r="J20" i="3"/>
  <c r="J18" i="3"/>
  <c r="E18" i="3"/>
  <c r="J17" i="3"/>
  <c r="J15" i="3"/>
  <c r="E15" i="3"/>
  <c r="F74" i="3"/>
  <c r="F51" i="3"/>
  <c r="J14" i="3"/>
  <c r="J12" i="3"/>
  <c r="J72" i="3"/>
  <c r="J49" i="3"/>
  <c r="E7" i="3"/>
  <c r="AY52" i="1"/>
  <c r="AX52" i="1"/>
  <c r="BI547" i="2"/>
  <c r="BH547" i="2"/>
  <c r="BG547" i="2"/>
  <c r="BF547" i="2"/>
  <c r="T547" i="2"/>
  <c r="R547" i="2"/>
  <c r="P547" i="2"/>
  <c r="BK547" i="2"/>
  <c r="J547" i="2"/>
  <c r="BE547" i="2"/>
  <c r="BI544" i="2"/>
  <c r="BH544" i="2"/>
  <c r="BG544" i="2"/>
  <c r="BF544" i="2"/>
  <c r="T544" i="2"/>
  <c r="R544" i="2"/>
  <c r="P544" i="2"/>
  <c r="BK544" i="2"/>
  <c r="J544" i="2"/>
  <c r="BE544" i="2"/>
  <c r="BI539" i="2"/>
  <c r="BH539" i="2"/>
  <c r="BG539" i="2"/>
  <c r="BF539" i="2"/>
  <c r="T539" i="2"/>
  <c r="T538" i="2"/>
  <c r="R539" i="2"/>
  <c r="R538" i="2"/>
  <c r="P539" i="2"/>
  <c r="P538" i="2"/>
  <c r="BK539" i="2"/>
  <c r="BK538" i="2"/>
  <c r="J538" i="2" s="1"/>
  <c r="J539" i="2"/>
  <c r="BE539" i="2" s="1"/>
  <c r="J76" i="2"/>
  <c r="BI535" i="2"/>
  <c r="BH535" i="2"/>
  <c r="BG535" i="2"/>
  <c r="BF535" i="2"/>
  <c r="T535" i="2"/>
  <c r="R535" i="2"/>
  <c r="P535" i="2"/>
  <c r="BK535" i="2"/>
  <c r="J535" i="2"/>
  <c r="BE535" i="2"/>
  <c r="BI530" i="2"/>
  <c r="BH530" i="2"/>
  <c r="BG530" i="2"/>
  <c r="BF530" i="2"/>
  <c r="T530" i="2"/>
  <c r="R530" i="2"/>
  <c r="P530" i="2"/>
  <c r="BK530" i="2"/>
  <c r="J530" i="2"/>
  <c r="BE530" i="2"/>
  <c r="BI527" i="2"/>
  <c r="BH527" i="2"/>
  <c r="BG527" i="2"/>
  <c r="BF527" i="2"/>
  <c r="T527" i="2"/>
  <c r="R527" i="2"/>
  <c r="P527" i="2"/>
  <c r="BK527" i="2"/>
  <c r="J527" i="2"/>
  <c r="BE527" i="2"/>
  <c r="BI522" i="2"/>
  <c r="BH522" i="2"/>
  <c r="BG522" i="2"/>
  <c r="BF522" i="2"/>
  <c r="T522" i="2"/>
  <c r="R522" i="2"/>
  <c r="P522" i="2"/>
  <c r="BK522" i="2"/>
  <c r="J522" i="2"/>
  <c r="BE522" i="2"/>
  <c r="BI519" i="2"/>
  <c r="BH519" i="2"/>
  <c r="BG519" i="2"/>
  <c r="BF519" i="2"/>
  <c r="T519" i="2"/>
  <c r="T518" i="2"/>
  <c r="R519" i="2"/>
  <c r="R518" i="2"/>
  <c r="P519" i="2"/>
  <c r="P518" i="2"/>
  <c r="BK519" i="2"/>
  <c r="BK518" i="2"/>
  <c r="J518" i="2" s="1"/>
  <c r="J75" i="2" s="1"/>
  <c r="J519" i="2"/>
  <c r="BE519" i="2" s="1"/>
  <c r="BI515" i="2"/>
  <c r="BH515" i="2"/>
  <c r="BG515" i="2"/>
  <c r="BF515" i="2"/>
  <c r="T515" i="2"/>
  <c r="R515" i="2"/>
  <c r="P515" i="2"/>
  <c r="BK515" i="2"/>
  <c r="J515" i="2"/>
  <c r="BE515" i="2"/>
  <c r="BI512" i="2"/>
  <c r="BH512" i="2"/>
  <c r="BG512" i="2"/>
  <c r="BF512" i="2"/>
  <c r="T512" i="2"/>
  <c r="R512" i="2"/>
  <c r="P512" i="2"/>
  <c r="BK512" i="2"/>
  <c r="J512" i="2"/>
  <c r="BE512" i="2"/>
  <c r="BI504" i="2"/>
  <c r="BH504" i="2"/>
  <c r="BG504" i="2"/>
  <c r="BF504" i="2"/>
  <c r="T504" i="2"/>
  <c r="R504" i="2"/>
  <c r="P504" i="2"/>
  <c r="BK504" i="2"/>
  <c r="J504" i="2"/>
  <c r="BE504" i="2"/>
  <c r="BI501" i="2"/>
  <c r="BH501" i="2"/>
  <c r="BG501" i="2"/>
  <c r="BF501" i="2"/>
  <c r="T501" i="2"/>
  <c r="R501" i="2"/>
  <c r="P501" i="2"/>
  <c r="BK501" i="2"/>
  <c r="J501" i="2"/>
  <c r="BE501" i="2"/>
  <c r="BI498" i="2"/>
  <c r="BH498" i="2"/>
  <c r="BG498" i="2"/>
  <c r="BF498" i="2"/>
  <c r="T498" i="2"/>
  <c r="R498" i="2"/>
  <c r="P498" i="2"/>
  <c r="BK498" i="2"/>
  <c r="J498" i="2"/>
  <c r="BE498" i="2"/>
  <c r="BI493" i="2"/>
  <c r="BH493" i="2"/>
  <c r="BG493" i="2"/>
  <c r="BF493" i="2"/>
  <c r="T493" i="2"/>
  <c r="R493" i="2"/>
  <c r="P493" i="2"/>
  <c r="BK493" i="2"/>
  <c r="J493" i="2"/>
  <c r="BE493" i="2"/>
  <c r="BI485" i="2"/>
  <c r="BH485" i="2"/>
  <c r="BG485" i="2"/>
  <c r="BF485" i="2"/>
  <c r="T485" i="2"/>
  <c r="R485" i="2"/>
  <c r="P485" i="2"/>
  <c r="BK485" i="2"/>
  <c r="J485" i="2"/>
  <c r="BE485" i="2"/>
  <c r="BI475" i="2"/>
  <c r="BH475" i="2"/>
  <c r="BG475" i="2"/>
  <c r="BF475" i="2"/>
  <c r="T475" i="2"/>
  <c r="R475" i="2"/>
  <c r="P475" i="2"/>
  <c r="BK475" i="2"/>
  <c r="J475" i="2"/>
  <c r="BE475" i="2"/>
  <c r="BI472" i="2"/>
  <c r="BH472" i="2"/>
  <c r="BG472" i="2"/>
  <c r="BF472" i="2"/>
  <c r="T472" i="2"/>
  <c r="T471" i="2"/>
  <c r="R472" i="2"/>
  <c r="R471" i="2"/>
  <c r="P472" i="2"/>
  <c r="P471" i="2"/>
  <c r="BK472" i="2"/>
  <c r="BK471" i="2"/>
  <c r="J471" i="2" s="1"/>
  <c r="J74" i="2" s="1"/>
  <c r="J472" i="2"/>
  <c r="BE472" i="2" s="1"/>
  <c r="BI469" i="2"/>
  <c r="BH469" i="2"/>
  <c r="BG469" i="2"/>
  <c r="BF469" i="2"/>
  <c r="T469" i="2"/>
  <c r="R469" i="2"/>
  <c r="P469" i="2"/>
  <c r="BK469" i="2"/>
  <c r="J469" i="2"/>
  <c r="BE469" i="2"/>
  <c r="BI466" i="2"/>
  <c r="BH466" i="2"/>
  <c r="BG466" i="2"/>
  <c r="BF466" i="2"/>
  <c r="T466" i="2"/>
  <c r="R466" i="2"/>
  <c r="P466" i="2"/>
  <c r="BK466" i="2"/>
  <c r="J466" i="2"/>
  <c r="BE466" i="2"/>
  <c r="BI463" i="2"/>
  <c r="BH463" i="2"/>
  <c r="BG463" i="2"/>
  <c r="BF463" i="2"/>
  <c r="T463" i="2"/>
  <c r="R463" i="2"/>
  <c r="P463" i="2"/>
  <c r="BK463" i="2"/>
  <c r="J463" i="2"/>
  <c r="BE463" i="2"/>
  <c r="BI460" i="2"/>
  <c r="BH460" i="2"/>
  <c r="BG460" i="2"/>
  <c r="BF460" i="2"/>
  <c r="T460" i="2"/>
  <c r="R460" i="2"/>
  <c r="P460" i="2"/>
  <c r="BK460" i="2"/>
  <c r="J460" i="2"/>
  <c r="BE460" i="2"/>
  <c r="BI452" i="2"/>
  <c r="BH452" i="2"/>
  <c r="BG452" i="2"/>
  <c r="BF452" i="2"/>
  <c r="T452" i="2"/>
  <c r="R452" i="2"/>
  <c r="P452" i="2"/>
  <c r="BK452" i="2"/>
  <c r="J452" i="2"/>
  <c r="BE452" i="2"/>
  <c r="BI446" i="2"/>
  <c r="BH446" i="2"/>
  <c r="BG446" i="2"/>
  <c r="BF446" i="2"/>
  <c r="T446" i="2"/>
  <c r="R446" i="2"/>
  <c r="P446" i="2"/>
  <c r="BK446" i="2"/>
  <c r="J446" i="2"/>
  <c r="BE446" i="2"/>
  <c r="BI443" i="2"/>
  <c r="BH443" i="2"/>
  <c r="BG443" i="2"/>
  <c r="BF443" i="2"/>
  <c r="T443" i="2"/>
  <c r="R443" i="2"/>
  <c r="P443" i="2"/>
  <c r="BK443" i="2"/>
  <c r="J443" i="2"/>
  <c r="BE443" i="2"/>
  <c r="BI440" i="2"/>
  <c r="BH440" i="2"/>
  <c r="BG440" i="2"/>
  <c r="BF440" i="2"/>
  <c r="T440" i="2"/>
  <c r="R440" i="2"/>
  <c r="P440" i="2"/>
  <c r="BK440" i="2"/>
  <c r="J440" i="2"/>
  <c r="BE440" i="2"/>
  <c r="BI437" i="2"/>
  <c r="BH437" i="2"/>
  <c r="BG437" i="2"/>
  <c r="BF437" i="2"/>
  <c r="T437" i="2"/>
  <c r="R437" i="2"/>
  <c r="P437" i="2"/>
  <c r="BK437" i="2"/>
  <c r="J437" i="2"/>
  <c r="BE437" i="2"/>
  <c r="BI432" i="2"/>
  <c r="BH432" i="2"/>
  <c r="BG432" i="2"/>
  <c r="BF432" i="2"/>
  <c r="T432" i="2"/>
  <c r="R432" i="2"/>
  <c r="P432" i="2"/>
  <c r="BK432" i="2"/>
  <c r="J432" i="2"/>
  <c r="BE432" i="2"/>
  <c r="BI429" i="2"/>
  <c r="BH429" i="2"/>
  <c r="BG429" i="2"/>
  <c r="BF429" i="2"/>
  <c r="T429" i="2"/>
  <c r="R429" i="2"/>
  <c r="P429" i="2"/>
  <c r="BK429" i="2"/>
  <c r="J429" i="2"/>
  <c r="BE429" i="2"/>
  <c r="BI424" i="2"/>
  <c r="BH424" i="2"/>
  <c r="BG424" i="2"/>
  <c r="BF424" i="2"/>
  <c r="T424" i="2"/>
  <c r="R424" i="2"/>
  <c r="P424" i="2"/>
  <c r="BK424" i="2"/>
  <c r="J424" i="2"/>
  <c r="BE424" i="2"/>
  <c r="BI421" i="2"/>
  <c r="BH421" i="2"/>
  <c r="BG421" i="2"/>
  <c r="BF421" i="2"/>
  <c r="T421" i="2"/>
  <c r="R421" i="2"/>
  <c r="P421" i="2"/>
  <c r="BK421" i="2"/>
  <c r="J421" i="2"/>
  <c r="BE421" i="2"/>
  <c r="BI415" i="2"/>
  <c r="BH415" i="2"/>
  <c r="BG415" i="2"/>
  <c r="BF415" i="2"/>
  <c r="T415" i="2"/>
  <c r="R415" i="2"/>
  <c r="P415" i="2"/>
  <c r="BK415" i="2"/>
  <c r="J415" i="2"/>
  <c r="BE415" i="2"/>
  <c r="BI408" i="2"/>
  <c r="BH408" i="2"/>
  <c r="BG408" i="2"/>
  <c r="BF408" i="2"/>
  <c r="T408" i="2"/>
  <c r="R408" i="2"/>
  <c r="P408" i="2"/>
  <c r="BK408" i="2"/>
  <c r="J408" i="2"/>
  <c r="BE408" i="2"/>
  <c r="BI405" i="2"/>
  <c r="BH405" i="2"/>
  <c r="BG405" i="2"/>
  <c r="BF405" i="2"/>
  <c r="T405" i="2"/>
  <c r="R405" i="2"/>
  <c r="R398" i="2" s="1"/>
  <c r="P405" i="2"/>
  <c r="BK405" i="2"/>
  <c r="J405" i="2"/>
  <c r="BE405" i="2"/>
  <c r="BI402" i="2"/>
  <c r="BH402" i="2"/>
  <c r="BG402" i="2"/>
  <c r="BF402" i="2"/>
  <c r="T402" i="2"/>
  <c r="R402" i="2"/>
  <c r="P402" i="2"/>
  <c r="BK402" i="2"/>
  <c r="BK398" i="2" s="1"/>
  <c r="J398" i="2" s="1"/>
  <c r="J73" i="2" s="1"/>
  <c r="J402" i="2"/>
  <c r="BE402" i="2"/>
  <c r="BI399" i="2"/>
  <c r="BH399" i="2"/>
  <c r="BG399" i="2"/>
  <c r="BF399" i="2"/>
  <c r="T399" i="2"/>
  <c r="T398" i="2"/>
  <c r="R399" i="2"/>
  <c r="P399" i="2"/>
  <c r="P398" i="2"/>
  <c r="BK399" i="2"/>
  <c r="J399" i="2"/>
  <c r="BE399" i="2" s="1"/>
  <c r="BI396" i="2"/>
  <c r="BH396" i="2"/>
  <c r="BG396" i="2"/>
  <c r="BF396" i="2"/>
  <c r="T396" i="2"/>
  <c r="R396" i="2"/>
  <c r="R387" i="2" s="1"/>
  <c r="P396" i="2"/>
  <c r="BK396" i="2"/>
  <c r="J396" i="2"/>
  <c r="BE396" i="2"/>
  <c r="BI391" i="2"/>
  <c r="BH391" i="2"/>
  <c r="BG391" i="2"/>
  <c r="BF391" i="2"/>
  <c r="T391" i="2"/>
  <c r="R391" i="2"/>
  <c r="P391" i="2"/>
  <c r="BK391" i="2"/>
  <c r="BK387" i="2" s="1"/>
  <c r="J387" i="2" s="1"/>
  <c r="J72" i="2" s="1"/>
  <c r="J391" i="2"/>
  <c r="BE391" i="2"/>
  <c r="BI388" i="2"/>
  <c r="BH388" i="2"/>
  <c r="BG388" i="2"/>
  <c r="BF388" i="2"/>
  <c r="T388" i="2"/>
  <c r="T387" i="2"/>
  <c r="R388" i="2"/>
  <c r="P388" i="2"/>
  <c r="P387" i="2"/>
  <c r="BK388" i="2"/>
  <c r="J388" i="2"/>
  <c r="BE388" i="2" s="1"/>
  <c r="BI385" i="2"/>
  <c r="BH385" i="2"/>
  <c r="BG385" i="2"/>
  <c r="BF385" i="2"/>
  <c r="T385" i="2"/>
  <c r="R385" i="2"/>
  <c r="R378" i="2" s="1"/>
  <c r="P385" i="2"/>
  <c r="BK385" i="2"/>
  <c r="J385" i="2"/>
  <c r="BE385" i="2"/>
  <c r="BI382" i="2"/>
  <c r="BH382" i="2"/>
  <c r="BG382" i="2"/>
  <c r="BF382" i="2"/>
  <c r="T382" i="2"/>
  <c r="R382" i="2"/>
  <c r="P382" i="2"/>
  <c r="BK382" i="2"/>
  <c r="BK378" i="2" s="1"/>
  <c r="J378" i="2" s="1"/>
  <c r="J71" i="2" s="1"/>
  <c r="J382" i="2"/>
  <c r="BE382" i="2"/>
  <c r="BI379" i="2"/>
  <c r="BH379" i="2"/>
  <c r="BG379" i="2"/>
  <c r="BF379" i="2"/>
  <c r="T379" i="2"/>
  <c r="T378" i="2"/>
  <c r="R379" i="2"/>
  <c r="P379" i="2"/>
  <c r="P378" i="2"/>
  <c r="BK379" i="2"/>
  <c r="J379" i="2"/>
  <c r="BE379" i="2" s="1"/>
  <c r="BI376" i="2"/>
  <c r="BH376" i="2"/>
  <c r="BG376" i="2"/>
  <c r="BF376" i="2"/>
  <c r="T376" i="2"/>
  <c r="R376" i="2"/>
  <c r="P376" i="2"/>
  <c r="BK376" i="2"/>
  <c r="J376" i="2"/>
  <c r="BE376" i="2"/>
  <c r="BI373" i="2"/>
  <c r="BH373" i="2"/>
  <c r="BG373" i="2"/>
  <c r="BF373" i="2"/>
  <c r="T373" i="2"/>
  <c r="R373" i="2"/>
  <c r="P373" i="2"/>
  <c r="BK373" i="2"/>
  <c r="J373" i="2"/>
  <c r="BE373" i="2"/>
  <c r="BI370" i="2"/>
  <c r="BH370" i="2"/>
  <c r="BG370" i="2"/>
  <c r="BF370" i="2"/>
  <c r="T370" i="2"/>
  <c r="R370" i="2"/>
  <c r="P370" i="2"/>
  <c r="BK370" i="2"/>
  <c r="J370" i="2"/>
  <c r="BE370" i="2"/>
  <c r="BI367" i="2"/>
  <c r="BH367" i="2"/>
  <c r="BG367" i="2"/>
  <c r="BF367" i="2"/>
  <c r="T367" i="2"/>
  <c r="R367" i="2"/>
  <c r="P367" i="2"/>
  <c r="BK367" i="2"/>
  <c r="J367" i="2"/>
  <c r="BE367" i="2"/>
  <c r="BI364" i="2"/>
  <c r="BH364" i="2"/>
  <c r="BG364" i="2"/>
  <c r="BF364" i="2"/>
  <c r="T364" i="2"/>
  <c r="R364" i="2"/>
  <c r="P364" i="2"/>
  <c r="BK364" i="2"/>
  <c r="J364" i="2"/>
  <c r="BE364" i="2"/>
  <c r="BI361" i="2"/>
  <c r="BH361" i="2"/>
  <c r="BG361" i="2"/>
  <c r="BF361" i="2"/>
  <c r="T361" i="2"/>
  <c r="T360" i="2"/>
  <c r="R361" i="2"/>
  <c r="R360" i="2"/>
  <c r="P361" i="2"/>
  <c r="P360" i="2"/>
  <c r="BK361" i="2"/>
  <c r="BK360" i="2"/>
  <c r="J360" i="2" s="1"/>
  <c r="J70" i="2" s="1"/>
  <c r="J361" i="2"/>
  <c r="BE361" i="2" s="1"/>
  <c r="BI358" i="2"/>
  <c r="BH358" i="2"/>
  <c r="BG358" i="2"/>
  <c r="BF358" i="2"/>
  <c r="T358" i="2"/>
  <c r="R358" i="2"/>
  <c r="P358" i="2"/>
  <c r="BK358" i="2"/>
  <c r="J358" i="2"/>
  <c r="BE358" i="2"/>
  <c r="BI356" i="2"/>
  <c r="BH356" i="2"/>
  <c r="BG356" i="2"/>
  <c r="BF356" i="2"/>
  <c r="T356" i="2"/>
  <c r="R356" i="2"/>
  <c r="P356" i="2"/>
  <c r="BK356" i="2"/>
  <c r="J356" i="2"/>
  <c r="BE356" i="2"/>
  <c r="BI353" i="2"/>
  <c r="BH353" i="2"/>
  <c r="BG353" i="2"/>
  <c r="BF353" i="2"/>
  <c r="T353" i="2"/>
  <c r="R353" i="2"/>
  <c r="P353" i="2"/>
  <c r="BK353" i="2"/>
  <c r="J353" i="2"/>
  <c r="BE353" i="2"/>
  <c r="BI347" i="2"/>
  <c r="BH347" i="2"/>
  <c r="BG347" i="2"/>
  <c r="BF347" i="2"/>
  <c r="T347" i="2"/>
  <c r="R347" i="2"/>
  <c r="P347" i="2"/>
  <c r="BK347" i="2"/>
  <c r="J347" i="2"/>
  <c r="BE347" i="2"/>
  <c r="BI345" i="2"/>
  <c r="BH345" i="2"/>
  <c r="BG345" i="2"/>
  <c r="BF345" i="2"/>
  <c r="T345" i="2"/>
  <c r="R345" i="2"/>
  <c r="P345" i="2"/>
  <c r="BK345" i="2"/>
  <c r="J345" i="2"/>
  <c r="BE345" i="2"/>
  <c r="BI343" i="2"/>
  <c r="BH343" i="2"/>
  <c r="BG343" i="2"/>
  <c r="BF343" i="2"/>
  <c r="T343" i="2"/>
  <c r="R343" i="2"/>
  <c r="P343" i="2"/>
  <c r="BK343" i="2"/>
  <c r="J343" i="2"/>
  <c r="BE343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2" i="2"/>
  <c r="BH332" i="2"/>
  <c r="BG332" i="2"/>
  <c r="BF332" i="2"/>
  <c r="T332" i="2"/>
  <c r="R332" i="2"/>
  <c r="P332" i="2"/>
  <c r="BK332" i="2"/>
  <c r="J332" i="2"/>
  <c r="BE332" i="2"/>
  <c r="BI329" i="2"/>
  <c r="BH329" i="2"/>
  <c r="BG329" i="2"/>
  <c r="BF329" i="2"/>
  <c r="T329" i="2"/>
  <c r="R329" i="2"/>
  <c r="P329" i="2"/>
  <c r="BK329" i="2"/>
  <c r="J329" i="2"/>
  <c r="BE329" i="2"/>
  <c r="BI327" i="2"/>
  <c r="BH327" i="2"/>
  <c r="BG327" i="2"/>
  <c r="BF327" i="2"/>
  <c r="T327" i="2"/>
  <c r="R327" i="2"/>
  <c r="P327" i="2"/>
  <c r="BK327" i="2"/>
  <c r="J327" i="2"/>
  <c r="BE327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R312" i="2"/>
  <c r="P312" i="2"/>
  <c r="BK312" i="2"/>
  <c r="J312" i="2"/>
  <c r="BE312" i="2"/>
  <c r="BI310" i="2"/>
  <c r="BH310" i="2"/>
  <c r="BG310" i="2"/>
  <c r="BF310" i="2"/>
  <c r="T310" i="2"/>
  <c r="R310" i="2"/>
  <c r="P310" i="2"/>
  <c r="BK310" i="2"/>
  <c r="J310" i="2"/>
  <c r="BE310" i="2"/>
  <c r="BI307" i="2"/>
  <c r="BH307" i="2"/>
  <c r="BG307" i="2"/>
  <c r="BF307" i="2"/>
  <c r="T307" i="2"/>
  <c r="R307" i="2"/>
  <c r="P307" i="2"/>
  <c r="BK307" i="2"/>
  <c r="J307" i="2"/>
  <c r="BE307" i="2"/>
  <c r="BI301" i="2"/>
  <c r="BH301" i="2"/>
  <c r="BG301" i="2"/>
  <c r="BF301" i="2"/>
  <c r="T301" i="2"/>
  <c r="R301" i="2"/>
  <c r="P301" i="2"/>
  <c r="BK301" i="2"/>
  <c r="J301" i="2"/>
  <c r="BE301" i="2"/>
  <c r="BI298" i="2"/>
  <c r="BH298" i="2"/>
  <c r="BG298" i="2"/>
  <c r="BF298" i="2"/>
  <c r="T298" i="2"/>
  <c r="T297" i="2"/>
  <c r="R298" i="2"/>
  <c r="R297" i="2"/>
  <c r="P298" i="2"/>
  <c r="P297" i="2"/>
  <c r="BK298" i="2"/>
  <c r="BK297" i="2"/>
  <c r="J297" i="2" s="1"/>
  <c r="J298" i="2"/>
  <c r="BE298" i="2" s="1"/>
  <c r="J69" i="2"/>
  <c r="BI295" i="2"/>
  <c r="BH295" i="2"/>
  <c r="BG295" i="2"/>
  <c r="BF295" i="2"/>
  <c r="T295" i="2"/>
  <c r="R295" i="2"/>
  <c r="P295" i="2"/>
  <c r="BK295" i="2"/>
  <c r="J295" i="2"/>
  <c r="BE295" i="2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1" i="2"/>
  <c r="BH281" i="2"/>
  <c r="BG281" i="2"/>
  <c r="BF281" i="2"/>
  <c r="T281" i="2"/>
  <c r="R281" i="2"/>
  <c r="P281" i="2"/>
  <c r="BK281" i="2"/>
  <c r="J281" i="2"/>
  <c r="BE281" i="2"/>
  <c r="BI278" i="2"/>
  <c r="BH278" i="2"/>
  <c r="BG278" i="2"/>
  <c r="BF278" i="2"/>
  <c r="T278" i="2"/>
  <c r="R278" i="2"/>
  <c r="P278" i="2"/>
  <c r="BK278" i="2"/>
  <c r="J278" i="2"/>
  <c r="BE278" i="2"/>
  <c r="BI275" i="2"/>
  <c r="BH275" i="2"/>
  <c r="BG275" i="2"/>
  <c r="BF275" i="2"/>
  <c r="T275" i="2"/>
  <c r="R275" i="2"/>
  <c r="P275" i="2"/>
  <c r="BK275" i="2"/>
  <c r="J275" i="2"/>
  <c r="BE275" i="2"/>
  <c r="BI272" i="2"/>
  <c r="BH272" i="2"/>
  <c r="BG272" i="2"/>
  <c r="BF272" i="2"/>
  <c r="T272" i="2"/>
  <c r="R272" i="2"/>
  <c r="P272" i="2"/>
  <c r="BK272" i="2"/>
  <c r="J272" i="2"/>
  <c r="BE272" i="2"/>
  <c r="BI269" i="2"/>
  <c r="BH269" i="2"/>
  <c r="BG269" i="2"/>
  <c r="BF269" i="2"/>
  <c r="T269" i="2"/>
  <c r="R269" i="2"/>
  <c r="R262" i="2" s="1"/>
  <c r="P269" i="2"/>
  <c r="BK269" i="2"/>
  <c r="J269" i="2"/>
  <c r="BE269" i="2"/>
  <c r="BI266" i="2"/>
  <c r="BH266" i="2"/>
  <c r="BG266" i="2"/>
  <c r="BF266" i="2"/>
  <c r="T266" i="2"/>
  <c r="R266" i="2"/>
  <c r="P266" i="2"/>
  <c r="BK266" i="2"/>
  <c r="BK262" i="2" s="1"/>
  <c r="J262" i="2" s="1"/>
  <c r="J68" i="2" s="1"/>
  <c r="J266" i="2"/>
  <c r="BE266" i="2"/>
  <c r="BI263" i="2"/>
  <c r="BH263" i="2"/>
  <c r="BG263" i="2"/>
  <c r="BF263" i="2"/>
  <c r="T263" i="2"/>
  <c r="T262" i="2"/>
  <c r="R263" i="2"/>
  <c r="P263" i="2"/>
  <c r="P262" i="2"/>
  <c r="BK263" i="2"/>
  <c r="J263" i="2"/>
  <c r="BE263" i="2" s="1"/>
  <c r="BI257" i="2"/>
  <c r="BH257" i="2"/>
  <c r="BG257" i="2"/>
  <c r="BF257" i="2"/>
  <c r="T257" i="2"/>
  <c r="T256" i="2"/>
  <c r="R257" i="2"/>
  <c r="R256" i="2"/>
  <c r="P257" i="2"/>
  <c r="P256" i="2"/>
  <c r="BK257" i="2"/>
  <c r="BK256" i="2"/>
  <c r="J256" i="2" s="1"/>
  <c r="J67" i="2" s="1"/>
  <c r="J257" i="2"/>
  <c r="BE257" i="2" s="1"/>
  <c r="BI254" i="2"/>
  <c r="BH254" i="2"/>
  <c r="BG254" i="2"/>
  <c r="BF254" i="2"/>
  <c r="T254" i="2"/>
  <c r="R254" i="2"/>
  <c r="R249" i="2" s="1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BK249" i="2" s="1"/>
  <c r="J249" i="2" s="1"/>
  <c r="J66" i="2" s="1"/>
  <c r="J252" i="2"/>
  <c r="BE252" i="2"/>
  <c r="BI250" i="2"/>
  <c r="BH250" i="2"/>
  <c r="BG250" i="2"/>
  <c r="BF250" i="2"/>
  <c r="T250" i="2"/>
  <c r="T249" i="2"/>
  <c r="R250" i="2"/>
  <c r="P250" i="2"/>
  <c r="P249" i="2"/>
  <c r="BK250" i="2"/>
  <c r="J250" i="2"/>
  <c r="BE250" i="2" s="1"/>
  <c r="BI247" i="2"/>
  <c r="BH247" i="2"/>
  <c r="BG247" i="2"/>
  <c r="BF247" i="2"/>
  <c r="T247" i="2"/>
  <c r="R247" i="2"/>
  <c r="P247" i="2"/>
  <c r="BK247" i="2"/>
  <c r="J247" i="2"/>
  <c r="BE247" i="2"/>
  <c r="BI244" i="2"/>
  <c r="BH244" i="2"/>
  <c r="BG244" i="2"/>
  <c r="BF244" i="2"/>
  <c r="T244" i="2"/>
  <c r="R244" i="2"/>
  <c r="P244" i="2"/>
  <c r="BK244" i="2"/>
  <c r="J244" i="2"/>
  <c r="BE244" i="2"/>
  <c r="BI239" i="2"/>
  <c r="BH239" i="2"/>
  <c r="BG239" i="2"/>
  <c r="BF239" i="2"/>
  <c r="T239" i="2"/>
  <c r="T238" i="2"/>
  <c r="R239" i="2"/>
  <c r="R238" i="2" s="1"/>
  <c r="R237" i="2" s="1"/>
  <c r="P239" i="2"/>
  <c r="P238" i="2"/>
  <c r="BK239" i="2"/>
  <c r="BK238" i="2" s="1"/>
  <c r="J239" i="2"/>
  <c r="BE239" i="2"/>
  <c r="BI235" i="2"/>
  <c r="BH235" i="2"/>
  <c r="BG235" i="2"/>
  <c r="BF235" i="2"/>
  <c r="T235" i="2"/>
  <c r="T234" i="2"/>
  <c r="R235" i="2"/>
  <c r="R234" i="2"/>
  <c r="P235" i="2"/>
  <c r="P234" i="2"/>
  <c r="BK235" i="2"/>
  <c r="BK234" i="2"/>
  <c r="J234" i="2" s="1"/>
  <c r="J63" i="2" s="1"/>
  <c r="J235" i="2"/>
  <c r="BE235" i="2" s="1"/>
  <c r="BI232" i="2"/>
  <c r="BH232" i="2"/>
  <c r="BG232" i="2"/>
  <c r="BF232" i="2"/>
  <c r="T232" i="2"/>
  <c r="R232" i="2"/>
  <c r="P232" i="2"/>
  <c r="BK232" i="2"/>
  <c r="J232" i="2"/>
  <c r="BE232" i="2"/>
  <c r="BI229" i="2"/>
  <c r="BH229" i="2"/>
  <c r="BG229" i="2"/>
  <c r="BF229" i="2"/>
  <c r="T229" i="2"/>
  <c r="R229" i="2"/>
  <c r="R224" i="2" s="1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BK224" i="2" s="1"/>
  <c r="J224" i="2" s="1"/>
  <c r="J62" i="2" s="1"/>
  <c r="J227" i="2"/>
  <c r="BE227" i="2"/>
  <c r="BI225" i="2"/>
  <c r="BH225" i="2"/>
  <c r="BG225" i="2"/>
  <c r="BF225" i="2"/>
  <c r="T225" i="2"/>
  <c r="T224" i="2"/>
  <c r="R225" i="2"/>
  <c r="P225" i="2"/>
  <c r="P224" i="2"/>
  <c r="BK225" i="2"/>
  <c r="J225" i="2"/>
  <c r="BE225" i="2" s="1"/>
  <c r="BI221" i="2"/>
  <c r="BH221" i="2"/>
  <c r="BG221" i="2"/>
  <c r="BF221" i="2"/>
  <c r="T221" i="2"/>
  <c r="R221" i="2"/>
  <c r="P221" i="2"/>
  <c r="BK221" i="2"/>
  <c r="J221" i="2"/>
  <c r="BE221" i="2"/>
  <c r="BI216" i="2"/>
  <c r="BH216" i="2"/>
  <c r="BG216" i="2"/>
  <c r="BF216" i="2"/>
  <c r="T216" i="2"/>
  <c r="R216" i="2"/>
  <c r="P216" i="2"/>
  <c r="BK216" i="2"/>
  <c r="J216" i="2"/>
  <c r="BE216" i="2"/>
  <c r="BI213" i="2"/>
  <c r="BH213" i="2"/>
  <c r="BG213" i="2"/>
  <c r="BF213" i="2"/>
  <c r="T213" i="2"/>
  <c r="R213" i="2"/>
  <c r="P213" i="2"/>
  <c r="BK213" i="2"/>
  <c r="J213" i="2"/>
  <c r="BE213" i="2"/>
  <c r="BI208" i="2"/>
  <c r="BH208" i="2"/>
  <c r="BG208" i="2"/>
  <c r="BF208" i="2"/>
  <c r="T208" i="2"/>
  <c r="R208" i="2"/>
  <c r="P208" i="2"/>
  <c r="BK208" i="2"/>
  <c r="J208" i="2"/>
  <c r="BE208" i="2"/>
  <c r="BI197" i="2"/>
  <c r="BH197" i="2"/>
  <c r="BG197" i="2"/>
  <c r="BF197" i="2"/>
  <c r="T197" i="2"/>
  <c r="R197" i="2"/>
  <c r="P197" i="2"/>
  <c r="BK197" i="2"/>
  <c r="J197" i="2"/>
  <c r="BE197" i="2"/>
  <c r="BI184" i="2"/>
  <c r="BH184" i="2"/>
  <c r="BG184" i="2"/>
  <c r="BF184" i="2"/>
  <c r="T184" i="2"/>
  <c r="R184" i="2"/>
  <c r="P184" i="2"/>
  <c r="BK184" i="2"/>
  <c r="J184" i="2"/>
  <c r="BE184" i="2"/>
  <c r="BI181" i="2"/>
  <c r="BH181" i="2"/>
  <c r="BG181" i="2"/>
  <c r="BF181" i="2"/>
  <c r="T181" i="2"/>
  <c r="R181" i="2"/>
  <c r="P181" i="2"/>
  <c r="BK181" i="2"/>
  <c r="J181" i="2"/>
  <c r="BE181" i="2"/>
  <c r="BI178" i="2"/>
  <c r="BH178" i="2"/>
  <c r="BG178" i="2"/>
  <c r="BF178" i="2"/>
  <c r="T178" i="2"/>
  <c r="R178" i="2"/>
  <c r="P178" i="2"/>
  <c r="BK178" i="2"/>
  <c r="J178" i="2"/>
  <c r="BE178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8" i="2"/>
  <c r="BH168" i="2"/>
  <c r="BG168" i="2"/>
  <c r="BF168" i="2"/>
  <c r="T168" i="2"/>
  <c r="R168" i="2"/>
  <c r="P168" i="2"/>
  <c r="BK168" i="2"/>
  <c r="J168" i="2"/>
  <c r="BE168" i="2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J158" i="2"/>
  <c r="BE158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R136" i="2" s="1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BK136" i="2" s="1"/>
  <c r="J136" i="2" s="1"/>
  <c r="J61" i="2" s="1"/>
  <c r="J140" i="2"/>
  <c r="BE140" i="2"/>
  <c r="BI137" i="2"/>
  <c r="BH137" i="2"/>
  <c r="BG137" i="2"/>
  <c r="BF137" i="2"/>
  <c r="T137" i="2"/>
  <c r="T136" i="2"/>
  <c r="R137" i="2"/>
  <c r="P137" i="2"/>
  <c r="P136" i="2"/>
  <c r="BK137" i="2"/>
  <c r="J137" i="2"/>
  <c r="BE137" i="2" s="1"/>
  <c r="BI133" i="2"/>
  <c r="BH133" i="2"/>
  <c r="BG133" i="2"/>
  <c r="BF133" i="2"/>
  <c r="T133" i="2"/>
  <c r="R133" i="2"/>
  <c r="P133" i="2"/>
  <c r="BK133" i="2"/>
  <c r="J133" i="2"/>
  <c r="BE133" i="2"/>
  <c r="BI130" i="2"/>
  <c r="BH130" i="2"/>
  <c r="BG130" i="2"/>
  <c r="BF130" i="2"/>
  <c r="T130" i="2"/>
  <c r="R130" i="2"/>
  <c r="P130" i="2"/>
  <c r="BK130" i="2"/>
  <c r="J130" i="2"/>
  <c r="BE130" i="2"/>
  <c r="BI127" i="2"/>
  <c r="BH127" i="2"/>
  <c r="BG127" i="2"/>
  <c r="BF127" i="2"/>
  <c r="T127" i="2"/>
  <c r="R127" i="2"/>
  <c r="P127" i="2"/>
  <c r="BK127" i="2"/>
  <c r="J127" i="2"/>
  <c r="BE127" i="2"/>
  <c r="BI124" i="2"/>
  <c r="BH124" i="2"/>
  <c r="BG124" i="2"/>
  <c r="BF124" i="2"/>
  <c r="T124" i="2"/>
  <c r="T123" i="2"/>
  <c r="R124" i="2"/>
  <c r="R123" i="2"/>
  <c r="P124" i="2"/>
  <c r="P123" i="2"/>
  <c r="BK124" i="2"/>
  <c r="BK123" i="2"/>
  <c r="J123" i="2" s="1"/>
  <c r="J60" i="2" s="1"/>
  <c r="J124" i="2"/>
  <c r="BE124" i="2" s="1"/>
  <c r="BI120" i="2"/>
  <c r="BH120" i="2"/>
  <c r="BG120" i="2"/>
  <c r="BF120" i="2"/>
  <c r="T120" i="2"/>
  <c r="T119" i="2"/>
  <c r="R120" i="2"/>
  <c r="R119" i="2"/>
  <c r="P120" i="2"/>
  <c r="P119" i="2"/>
  <c r="BK120" i="2"/>
  <c r="BK119" i="2"/>
  <c r="J119" i="2" s="1"/>
  <c r="J120" i="2"/>
  <c r="BE120" i="2" s="1"/>
  <c r="J59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R98" i="2" s="1"/>
  <c r="R97" i="2" s="1"/>
  <c r="R96" i="2" s="1"/>
  <c r="P101" i="2"/>
  <c r="BK101" i="2"/>
  <c r="J101" i="2"/>
  <c r="BE101" i="2"/>
  <c r="BI99" i="2"/>
  <c r="F34" i="2"/>
  <c r="BD52" i="1" s="1"/>
  <c r="BH99" i="2"/>
  <c r="BG99" i="2"/>
  <c r="F32" i="2"/>
  <c r="BB52" i="1" s="1"/>
  <c r="BF99" i="2"/>
  <c r="T99" i="2"/>
  <c r="T98" i="2"/>
  <c r="R99" i="2"/>
  <c r="P99" i="2"/>
  <c r="P98" i="2"/>
  <c r="BK99" i="2"/>
  <c r="J99" i="2"/>
  <c r="BE99" i="2" s="1"/>
  <c r="J30" i="2" s="1"/>
  <c r="AV52" i="1" s="1"/>
  <c r="F90" i="2"/>
  <c r="E88" i="2"/>
  <c r="F49" i="2"/>
  <c r="E47" i="2"/>
  <c r="J21" i="2"/>
  <c r="E21" i="2"/>
  <c r="J92" i="2" s="1"/>
  <c r="J20" i="2"/>
  <c r="J18" i="2"/>
  <c r="E18" i="2"/>
  <c r="F52" i="2" s="1"/>
  <c r="F93" i="2"/>
  <c r="J17" i="2"/>
  <c r="J15" i="2"/>
  <c r="E15" i="2"/>
  <c r="F92" i="2" s="1"/>
  <c r="J14" i="2"/>
  <c r="J12" i="2"/>
  <c r="J90" i="2" s="1"/>
  <c r="J49" i="2"/>
  <c r="E7" i="2"/>
  <c r="E45" i="2" s="1"/>
  <c r="E86" i="2"/>
  <c r="AS51" i="1"/>
  <c r="L47" i="1"/>
  <c r="AM46" i="1"/>
  <c r="L46" i="1"/>
  <c r="AM44" i="1"/>
  <c r="L44" i="1"/>
  <c r="L42" i="1"/>
  <c r="L41" i="1"/>
  <c r="AT52" i="8" l="1"/>
  <c r="AN52" i="8" s="1"/>
  <c r="BC51" i="8"/>
  <c r="AT55" i="8"/>
  <c r="AN55" i="8" s="1"/>
  <c r="AZ51" i="8"/>
  <c r="AV51" i="8" s="1"/>
  <c r="BA51" i="8"/>
  <c r="BD51" i="8"/>
  <c r="W30" i="8" s="1"/>
  <c r="BB51" i="1"/>
  <c r="W28" i="1" s="1"/>
  <c r="AG51" i="8"/>
  <c r="AK23" i="8" s="1"/>
  <c r="AW51" i="8"/>
  <c r="AK27" i="8" s="1"/>
  <c r="W27" i="8"/>
  <c r="AN53" i="8"/>
  <c r="W29" i="8"/>
  <c r="AY51" i="8"/>
  <c r="AX51" i="8"/>
  <c r="AX51" i="1"/>
  <c r="R83" i="6"/>
  <c r="R82" i="6" s="1"/>
  <c r="F51" i="2"/>
  <c r="J51" i="2"/>
  <c r="BK98" i="2"/>
  <c r="T97" i="2"/>
  <c r="T96" i="2" s="1"/>
  <c r="F31" i="2"/>
  <c r="BA52" i="1" s="1"/>
  <c r="J31" i="2"/>
  <c r="AW52" i="1" s="1"/>
  <c r="AT52" i="1" s="1"/>
  <c r="F33" i="2"/>
  <c r="BC52" i="1" s="1"/>
  <c r="BC51" i="1" s="1"/>
  <c r="P237" i="2"/>
  <c r="T237" i="2"/>
  <c r="E68" i="3"/>
  <c r="E45" i="3"/>
  <c r="AZ54" i="1"/>
  <c r="J78" i="6"/>
  <c r="J51" i="6"/>
  <c r="F30" i="6"/>
  <c r="AZ56" i="1" s="1"/>
  <c r="J84" i="6"/>
  <c r="J58" i="6" s="1"/>
  <c r="F31" i="6"/>
  <c r="BA56" i="1" s="1"/>
  <c r="F30" i="2"/>
  <c r="AZ52" i="1" s="1"/>
  <c r="AZ51" i="1" s="1"/>
  <c r="J79" i="5"/>
  <c r="J57" i="5" s="1"/>
  <c r="BK78" i="5"/>
  <c r="J78" i="5" s="1"/>
  <c r="BK90" i="6"/>
  <c r="J90" i="6" s="1"/>
  <c r="J60" i="6" s="1"/>
  <c r="J238" i="2"/>
  <c r="J65" i="2" s="1"/>
  <c r="BK237" i="2"/>
  <c r="J237" i="2" s="1"/>
  <c r="J64" i="2" s="1"/>
  <c r="AW54" i="1"/>
  <c r="AT54" i="1" s="1"/>
  <c r="BA54" i="1"/>
  <c r="P97" i="2"/>
  <c r="F75" i="3"/>
  <c r="F52" i="3"/>
  <c r="J80" i="3"/>
  <c r="J58" i="3" s="1"/>
  <c r="BK79" i="3"/>
  <c r="J30" i="5"/>
  <c r="AV55" i="1" s="1"/>
  <c r="AT55" i="1" s="1"/>
  <c r="F30" i="5"/>
  <c r="AZ55" i="1" s="1"/>
  <c r="J31" i="6"/>
  <c r="AW56" i="1" s="1"/>
  <c r="AT56" i="1" s="1"/>
  <c r="J30" i="3"/>
  <c r="AV53" i="1" s="1"/>
  <c r="AT53" i="1" s="1"/>
  <c r="W26" i="8" l="1"/>
  <c r="AK26" i="8"/>
  <c r="AK32" i="8" s="1"/>
  <c r="AT51" i="8"/>
  <c r="AN51" i="8" s="1"/>
  <c r="J79" i="3"/>
  <c r="J57" i="3" s="1"/>
  <c r="BK78" i="3"/>
  <c r="J78" i="3" s="1"/>
  <c r="W29" i="1"/>
  <c r="AY51" i="1"/>
  <c r="BK97" i="2"/>
  <c r="J98" i="2"/>
  <c r="J58" i="2" s="1"/>
  <c r="W26" i="1"/>
  <c r="AV51" i="1"/>
  <c r="P96" i="2"/>
  <c r="AU52" i="1" s="1"/>
  <c r="AU51" i="1" s="1"/>
  <c r="J27" i="5"/>
  <c r="J56" i="5"/>
  <c r="BK83" i="6"/>
  <c r="BA51" i="1"/>
  <c r="AK26" i="1" l="1"/>
  <c r="W27" i="1"/>
  <c r="AW51" i="1"/>
  <c r="AK27" i="1" s="1"/>
  <c r="AG54" i="1"/>
  <c r="AN54" i="1" s="1"/>
  <c r="J56" i="3"/>
  <c r="J27" i="3"/>
  <c r="AG55" i="1"/>
  <c r="AN55" i="1" s="1"/>
  <c r="J36" i="5"/>
  <c r="BK82" i="6"/>
  <c r="J82" i="6" s="1"/>
  <c r="J83" i="6"/>
  <c r="J57" i="6" s="1"/>
  <c r="BK96" i="2"/>
  <c r="J96" i="2" s="1"/>
  <c r="J97" i="2"/>
  <c r="J57" i="2" s="1"/>
  <c r="J36" i="3" l="1"/>
  <c r="AG53" i="1"/>
  <c r="AN53" i="1" s="1"/>
  <c r="J56" i="6"/>
  <c r="J27" i="6"/>
  <c r="J56" i="2"/>
  <c r="J27" i="2"/>
  <c r="AT51" i="1"/>
  <c r="AG56" i="1" l="1"/>
  <c r="AN56" i="1" s="1"/>
  <c r="J36" i="6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<sst xmlns="http://schemas.openxmlformats.org/spreadsheetml/2006/main" count="5654" uniqueCount="1178">
  <si>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</si>
  <si>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</si>
  <si>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</si>
  <si>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</si>
  <si>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</si>
  <si>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</si>
  <si>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</si>
  <si>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{f4212b6c-26b7-4814-be3d-4a64f7772cd7}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</si>
  <si>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</si>
  <si>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</si>
  <si>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</si>
  <si>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</si>
  <si>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</si>
  <si>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</si>
  <si>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</si>
  <si>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</si>
  <si>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simul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</si>
  <si>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</si>
  <si>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</si>
  <si>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Objekt Lékařské fakulty Univerzity Karlovy - Simulační centrum LF HK</t>
  </si>
  <si>
    <t>KSO:</t>
  </si>
  <si>
    <t/>
  </si>
  <si>
    <t>CC-CZ:</t>
  </si>
  <si>
    <t>Místo:</t>
  </si>
  <si>
    <t>Hradec Králové, Šimkova 870</t>
  </si>
  <si>
    <t>Datum:</t>
  </si>
  <si>
    <t>30.04.2018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</si>
  <si>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</si>
  <si>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</si>
  <si>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</si>
  <si>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</si>
  <si>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</si>
  <si>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</si>
  <si>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</si>
  <si>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</si>
  <si>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</si>
  <si>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</si>
  <si>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</si>
  <si>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</si>
  <si>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</si>
  <si>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</si>
  <si>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</si>
  <si>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</si>
  <si>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</si>
  <si>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</si>
  <si>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</si>
  <si>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</si>
  <si>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</si>
  <si>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</si>
  <si>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</si>
  <si>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</si>
  <si>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</si>
  <si>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</si>
  <si>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</si>
  <si>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</si>
  <si>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</si>
  <si>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</si>
  <si>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</si>
  <si>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</si>
  <si>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</si>
  <si>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</si>
  <si>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</si>
  <si>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</si>
  <si>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</si>
  <si>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</si>
  <si>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</si>
  <si>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</si>
  <si>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</si>
  <si>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</si>
  <si>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</si>
  <si>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</si>
  <si>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</si>
  <si>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</si>
  <si>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</si>
  <si>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</si>
  <si>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stav</t>
  </si>
  <si>
    <t>Stavební část</t>
  </si>
  <si>
    <t>STA</t>
  </si>
  <si>
    <t>1</t>
  </si>
  <si>
    <t>{3855d6d0-54e9-488a-bee8-468a0a636b97}</t>
  </si>
  <si>
    <t>2</t>
  </si>
  <si>
    <t>el</t>
  </si>
  <si>
    <t>Elektroinstalace</t>
  </si>
  <si>
    <t>{499f3418-3903-43a1-8e86-1fdb89c8c044}</t>
  </si>
  <si>
    <t>media</t>
  </si>
  <si>
    <t>AV media</t>
  </si>
  <si>
    <t>{aed097bb-5833-48c9-89b8-1757f1b35c46}</t>
  </si>
  <si>
    <t>slp</t>
  </si>
  <si>
    <t>Slaboproud</t>
  </si>
  <si>
    <t>{a781eb51-19b3-4eb5-a0a2-77cb3b0bbc2f}</t>
  </si>
  <si>
    <t>vrn</t>
  </si>
  <si>
    <t>Vedlejší a ostatní náklady</t>
  </si>
  <si>
    <t>{5b0314f6-5dc1-4ff1-bac0-db80c45af1c1}</t>
  </si>
  <si>
    <t>1) Krycí list soupisu</t>
  </si>
  <si>
    <t>2) Rekapitulace</t>
  </si>
  <si>
    <t>3) Soupis prací</t>
  </si>
  <si>
    <t>Zpět na list:</t>
  </si>
  <si>
    <t>Rekapitulace stavby</t>
  </si>
  <si>
    <t>a1</t>
  </si>
  <si>
    <t>151,39</t>
  </si>
  <si>
    <t>a2</t>
  </si>
  <si>
    <t>108,92</t>
  </si>
  <si>
    <t>KRYCÍ LIST SOUPISU</t>
  </si>
  <si>
    <t>a20</t>
  </si>
  <si>
    <t>60,66</t>
  </si>
  <si>
    <t>a3</t>
  </si>
  <si>
    <t>90,73</t>
  </si>
  <si>
    <t>a4</t>
  </si>
  <si>
    <t>0,045</t>
  </si>
  <si>
    <t>a5</t>
  </si>
  <si>
    <t>12,234</t>
  </si>
  <si>
    <t>Objekt:</t>
  </si>
  <si>
    <t>a6</t>
  </si>
  <si>
    <t>60</t>
  </si>
  <si>
    <t>stav - Stavební část</t>
  </si>
  <si>
    <t>a7</t>
  </si>
  <si>
    <t>17,99</t>
  </si>
  <si>
    <t>a9</t>
  </si>
  <si>
    <t>55,252</t>
  </si>
  <si>
    <t>a10</t>
  </si>
  <si>
    <t>8,514</t>
  </si>
  <si>
    <t>a11</t>
  </si>
  <si>
    <t>209,07</t>
  </si>
  <si>
    <t>a12</t>
  </si>
  <si>
    <t>411,977</t>
  </si>
  <si>
    <t>a15</t>
  </si>
  <si>
    <t>23,798</t>
  </si>
  <si>
    <t>a16</t>
  </si>
  <si>
    <t>23,56</t>
  </si>
  <si>
    <t>a17</t>
  </si>
  <si>
    <t>45,59</t>
  </si>
  <si>
    <t>a18</t>
  </si>
  <si>
    <t>50,17</t>
  </si>
  <si>
    <t>a19</t>
  </si>
  <si>
    <t>15,91</t>
  </si>
  <si>
    <t>a55</t>
  </si>
  <si>
    <t>13,41</t>
  </si>
  <si>
    <t>a21</t>
  </si>
  <si>
    <t>21,735</t>
  </si>
  <si>
    <t>a26</t>
  </si>
  <si>
    <t>1062,565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</si>
  <si>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</si>
  <si>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</si>
  <si>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</si>
  <si>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</si>
  <si>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</si>
  <si>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</si>
  <si>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</si>
  <si>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</si>
  <si>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</si>
  <si>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</si>
  <si>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</si>
  <si>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</si>
  <si>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</si>
  <si>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</si>
  <si>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725 - Zdravotechnika - zařizovací předměty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</si>
  <si>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</si>
  <si>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</si>
  <si>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</si>
  <si>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</si>
  <si>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</si>
  <si>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</si>
  <si>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</si>
  <si>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</si>
  <si>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</si>
  <si>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</si>
  <si>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</si>
  <si>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</si>
  <si>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</si>
  <si>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</si>
  <si>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</si>
  <si>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</si>
  <si>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</si>
  <si>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</si>
  <si>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</si>
  <si>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</si>
  <si>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</si>
  <si>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</si>
  <si>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</si>
  <si>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</si>
  <si>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</si>
  <si>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</si>
  <si>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</si>
  <si>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</si>
  <si>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</si>
  <si>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</si>
  <si>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310237241</t>
  </si>
  <si>
    <t>Zazdívka otvorů pl do 0,25 m2 ve zdivu nadzákladovém cihlami pálenými tl do 300 mm</t>
  </si>
  <si>
    <t>kus</t>
  </si>
  <si>
    <t>CS ÚRS 2018 01</t>
  </si>
  <si>
    <t>4</t>
  </si>
  <si>
    <t>1888956570</t>
  </si>
  <si>
    <t>PP</t>
  </si>
  <si>
    <t>Zazdívka otvorů ve zdivu nadzákladovém cihlami pálenými  plochy přes 0,09 m2 do 0,25 m2, ve zdi tl. do 300 mm</t>
  </si>
  <si>
    <t>317234410</t>
  </si>
  <si>
    <t>Vyzdívka mezi nosníky z cihel pálených na MC</t>
  </si>
  <si>
    <t>m3</t>
  </si>
  <si>
    <t>-1192576160</t>
  </si>
  <si>
    <t>Vyzdívka mezi nosníky cihlami pálenými  na maltu cementovou</t>
  </si>
  <si>
    <t>VV</t>
  </si>
  <si>
    <t>2,5*0,1*0,1</t>
  </si>
  <si>
    <t>317941123</t>
  </si>
  <si>
    <t>Osazování ocelových válcovaných nosníků na zdivu I, IE, U, UE nebo L do č 22</t>
  </si>
  <si>
    <t>t</t>
  </si>
  <si>
    <t>-1328356274</t>
  </si>
  <si>
    <t>Osazování ocelových válcovaných nosníků na zdivu  I nebo IE nebo U nebo UE nebo L č. 14 až 22 nebo výšky do 220 mm</t>
  </si>
  <si>
    <t>17,9*2,5*0,001</t>
  </si>
  <si>
    <t>M</t>
  </si>
  <si>
    <t>13010718</t>
  </si>
  <si>
    <t>ocel profilová IPN 160 jakost 11 375</t>
  </si>
  <si>
    <t>8</t>
  </si>
  <si>
    <t>2040703472</t>
  </si>
  <si>
    <t>a4*1,08</t>
  </si>
  <si>
    <t>5</t>
  </si>
  <si>
    <t>319201321</t>
  </si>
  <si>
    <t>Vyrovnání nerovného povrchu zdiva tl do 30 mm maltou</t>
  </si>
  <si>
    <t>m2</t>
  </si>
  <si>
    <t>1969331577</t>
  </si>
  <si>
    <t>Vyrovnání nerovného povrchu vnitřního i vnějšího zdiva  bez odsekání vadných cihel, maltou (s dodáním hmot) tl. do 30 mm</t>
  </si>
  <si>
    <t>6</t>
  </si>
  <si>
    <t>346244381</t>
  </si>
  <si>
    <t>Plentování jednostranné v do 200 mm válcovaných nosníků cihlami</t>
  </si>
  <si>
    <t>1694493045</t>
  </si>
  <si>
    <t>Plentování ocelových válcovaných nosníků jednostranné cihlami  na maltu, výška stojiny do 200 mm</t>
  </si>
  <si>
    <t>"204-5"  2,5*0,18*2</t>
  </si>
  <si>
    <t>7</t>
  </si>
  <si>
    <t>346481121</t>
  </si>
  <si>
    <t>Zaplentování rýh, potrubí, výklenků nebo nik ve stropu rabicovým pletivem</t>
  </si>
  <si>
    <t>-562858691</t>
  </si>
  <si>
    <t>Zaplentování rýh, potrubí, válcovaných nosníků, výklenků nebo nik  jakéhokoliv tvaru, na maltu pod stropy rabicovým pletivem</t>
  </si>
  <si>
    <t>"204-5"  2,5*0,5*2+2*0,1</t>
  </si>
  <si>
    <t>Vodorovné konstrukce</t>
  </si>
  <si>
    <t>411386621</t>
  </si>
  <si>
    <t>Zabetonování prostupů  ze suchých směsí pl do 0,25 m2 ve stropech</t>
  </si>
  <si>
    <t>-453173215</t>
  </si>
  <si>
    <t>1  "po vzd"</t>
  </si>
  <si>
    <t>Úpravy povrchů, podlahy a osazování výplní</t>
  </si>
  <si>
    <t>9</t>
  </si>
  <si>
    <t>611325421</t>
  </si>
  <si>
    <t>Oprava vnitřní vápenocementové štukové omítky stropů v rozsahu plochy do 10%</t>
  </si>
  <si>
    <t>1638485320</t>
  </si>
  <si>
    <t>Oprava vápenocementové omítky vnitřních ploch štukové dvouvrstvé, tloušťky do 20 mm a tloušťky štuku do 3 mm stropů, v rozsahu opravované plochy do 10%</t>
  </si>
  <si>
    <t>10</t>
  </si>
  <si>
    <t>612135101</t>
  </si>
  <si>
    <t>Hrubá výplň rýh ve stěnách maltou jakékoli šířky rýhy</t>
  </si>
  <si>
    <t>-302315183</t>
  </si>
  <si>
    <t>Hrubá výplň rýh maltou  jakékoli šířky rýhy ve stěnách</t>
  </si>
  <si>
    <t>0,1*160+0,05*340</t>
  </si>
  <si>
    <t>11</t>
  </si>
  <si>
    <t>612325422</t>
  </si>
  <si>
    <t>Oprava vnitřní vápenocementové štukové omítky stěn v rozsahu plochy do 30%</t>
  </si>
  <si>
    <t>623560626</t>
  </si>
  <si>
    <t>Oprava vápenocementové omítky vnitřních ploch štukové dvouvrstvé, tloušťky do 20 mm a tloušťky štuku do 3 mm stěn, v rozsahu opravované plochy přes 10 do 30%</t>
  </si>
  <si>
    <t>12</t>
  </si>
  <si>
    <t>619995001</t>
  </si>
  <si>
    <t>Začištění omítek kolem oken, dveří, podlah nebo obkladů</t>
  </si>
  <si>
    <t>m</t>
  </si>
  <si>
    <t>928904569</t>
  </si>
  <si>
    <t>Začištění omítek (s dodáním hmot)  kolem oken, dveří, podlah, obkladů apod.</t>
  </si>
  <si>
    <t>"204-5"  (2+1,2)*2*2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</si>
  <si>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</si>
  <si>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</si>
  <si>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</si>
  <si>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</si>
  <si>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-129193414</t>
  </si>
  <si>
    <t>Lešení pomocné pracovní pro objekty pozemních staveb  pro zatížení do 150 kg/m2, o výšce lešeňové podlahy do 1,9 m</t>
  </si>
  <si>
    <t>(5,5+1,5*2)*2,5</t>
  </si>
  <si>
    <t>14</t>
  </si>
  <si>
    <t>952901111</t>
  </si>
  <si>
    <t>Vyčištění budov bytové a občanské výstavby při výšce podlaží do 4 m</t>
  </si>
  <si>
    <t>1228448845</t>
  </si>
  <si>
    <t>Vyčištění budov nebo objektů před předáním do užívání  budov bytové nebo občanské výstavby, světlé výšky podlaží do 4 m</t>
  </si>
  <si>
    <t>208,6+119,9</t>
  </si>
  <si>
    <t>9539501</t>
  </si>
  <si>
    <t>DMTŽ stáv zařízení - dle skut</t>
  </si>
  <si>
    <t>hr</t>
  </si>
  <si>
    <t>-2094031522</t>
  </si>
  <si>
    <t>16</t>
  </si>
  <si>
    <t>9539502</t>
  </si>
  <si>
    <t>Stavební  výpomoce profesím</t>
  </si>
  <si>
    <t>1497217257</t>
  </si>
  <si>
    <t>17</t>
  </si>
  <si>
    <t>9539503</t>
  </si>
  <si>
    <t>D+M bezpečnostní, výstražné a informační tabulky dle PBŘ</t>
  </si>
  <si>
    <t>124930620</t>
  </si>
  <si>
    <t>18</t>
  </si>
  <si>
    <t>962031132</t>
  </si>
  <si>
    <t>Bourání příček z cihel pálených na MVC tl do 100 mm</t>
  </si>
  <si>
    <t>-418544071</t>
  </si>
  <si>
    <t>Bourání příček z cihel, tvárnic nebo příčkovek  z cihel pálených, plných nebo dutých na maltu vápennou nebo vápenocementovou, tl. do 100 mm</t>
  </si>
  <si>
    <t>"216"  12,5*3,5</t>
  </si>
  <si>
    <t>19</t>
  </si>
  <si>
    <t>968062747</t>
  </si>
  <si>
    <t>Vybourání stěn dřevěných plných, zasklených nebo výkladních pl přes 4 m2</t>
  </si>
  <si>
    <t>-523402415</t>
  </si>
  <si>
    <t>Vybourání dřevěných rámů oken s křídly, dveřních zárubní, vrat, stěn, ostění nebo obkladů  stěn plných, zasklených nebo výkladních pevných nebo otevíratelných, plochy přes 4 m2</t>
  </si>
  <si>
    <t>"220"  7,7*3,5</t>
  </si>
  <si>
    <t>"219"  5,3*3,5</t>
  </si>
  <si>
    <t>"216"  2,74*3,5</t>
  </si>
  <si>
    <t>Součet</t>
  </si>
  <si>
    <t>20</t>
  </si>
  <si>
    <t>9680728</t>
  </si>
  <si>
    <t>DMTŽ stávajících rolet</t>
  </si>
  <si>
    <t>1555746642</t>
  </si>
  <si>
    <t>"216"  1,8*2,45*3</t>
  </si>
  <si>
    <t>971033241</t>
  </si>
  <si>
    <t>Vybourání otvorů ve zdivu cihelném pl do 0,0225 m2 na MVC nebo MV tl do 300 mm</t>
  </si>
  <si>
    <t>-1316003966</t>
  </si>
  <si>
    <t>Vybourání otvorů ve zdivu základovém nebo nadzákladovém z cihel, tvárnic, příčkovek  z cihel pálených na maltu vápennou nebo vápenocementovou plochy do 0,0225 m2, tl. do 300 mm</t>
  </si>
  <si>
    <t>22</t>
  </si>
  <si>
    <t>971033361</t>
  </si>
  <si>
    <t>Vybourání otvorů ve zdivu cihelném pl do 0,09 m2 na MVC nebo MV tl do 600 mm</t>
  </si>
  <si>
    <t>133038925</t>
  </si>
  <si>
    <t>Vybourání otvorů ve zdivu základovém nebo nadzákladovém z cihel, tvárnic, příčkovek  z cihel pálených na maltu vápennou nebo vápenocementovou plochy do 0,09 m2, tl. do 600 mm</t>
  </si>
  <si>
    <t>23</t>
  </si>
  <si>
    <t>971033621</t>
  </si>
  <si>
    <t>Vybourání otvorů ve zdivu cihelném pl do 4 m2 na MVC nebo MV tl do 100 mm</t>
  </si>
  <si>
    <t>842166309</t>
  </si>
  <si>
    <t>Vybourání otvorů ve zdivu základovém nebo nadzákladovém z cihel, tvárnic, příčkovek  z cihel pálených na maltu vápennou nebo vápenocementovou plochy do 4 m2, tl. do 100 mm</t>
  </si>
  <si>
    <t>"204-5"  2*1,2</t>
  </si>
  <si>
    <t>24</t>
  </si>
  <si>
    <t>973031151</t>
  </si>
  <si>
    <t>Vysekání výklenků ve zdivu cihelném na MV nebo MVC pl přes 0,25 m2</t>
  </si>
  <si>
    <t>-1877970990</t>
  </si>
  <si>
    <t>Vysekání výklenků nebo kapes ve zdivu z cihel  na maltu vápennou nebo vápenocementovou výklenků, pohledové plochy přes 0,25 m2</t>
  </si>
  <si>
    <t>0,57*0,5*0,13+0,87*0,5*0,13+0,7*0,32*0,09</t>
  </si>
  <si>
    <t>25</t>
  </si>
  <si>
    <t>974031122</t>
  </si>
  <si>
    <t>Vysekání rýh ve zdivu cihelném hl do 30 mm š do 70 mm</t>
  </si>
  <si>
    <t>244155298</t>
  </si>
  <si>
    <t>Vysekání rýh ve zdivu cihelném na maltu vápennou nebo vápenocementovou  do hl. 30 mm a šířky do 70 mm</t>
  </si>
  <si>
    <t>26</t>
  </si>
  <si>
    <t>974031143</t>
  </si>
  <si>
    <t>Vysekání rýh ve zdivu cihelném hl do 70 mm š do 100 mm</t>
  </si>
  <si>
    <t>-1311821968</t>
  </si>
  <si>
    <t>Vysekání rýh ve zdivu cihelném na maltu vápennou nebo vápenocementovou  do hl. 70 mm a šířky do 100 mm</t>
  </si>
  <si>
    <t>27</t>
  </si>
  <si>
    <t>974031666</t>
  </si>
  <si>
    <t>Vysekání rýh ve zdivu cihelném pro vtahování nosníků hl do 150 mm v do 250 mm</t>
  </si>
  <si>
    <t>-86318823</t>
  </si>
  <si>
    <t>Vysekání rýh ve zdivu cihelném na maltu vápennou nebo vápenocementovou  pro vtahování nosníků do zdí, před vybouráním otvoru do hl. 150 mm, při v. nosníku do 250 mm</t>
  </si>
  <si>
    <t>"204-5"  2,5</t>
  </si>
  <si>
    <t>28</t>
  </si>
  <si>
    <t>974042567</t>
  </si>
  <si>
    <t>Vysekání rýh v dlažbě betonové nebo jiné monolitické hl do 150 mm š do 300 mm</t>
  </si>
  <si>
    <t>441232633</t>
  </si>
  <si>
    <t>Vysekání rýh v betonové nebo jiné monolitické dlažbě s betonovým podkladem  do hl. 150 mm a šířky do 300 mm</t>
  </si>
  <si>
    <t>"204-5"  10</t>
  </si>
  <si>
    <t>29</t>
  </si>
  <si>
    <t>977311113</t>
  </si>
  <si>
    <t>Řezání stávajících betonových mazanin nevyztužených hl do 150 mm</t>
  </si>
  <si>
    <t>-1446197144</t>
  </si>
  <si>
    <t>Řezání stávajících betonových mazanin bez vyztužení hloubky přes 100 do 150 mm</t>
  </si>
  <si>
    <t>"204-5"  10*2</t>
  </si>
  <si>
    <t>30</t>
  </si>
  <si>
    <t>978011121</t>
  </si>
  <si>
    <t>Otlučení (osekání) vnitřní vápenné nebo vápenocementové omítky stropů v rozsahu do 10 %</t>
  </si>
  <si>
    <t>1025645367</t>
  </si>
  <si>
    <t>Otlučení vápenných nebo vápenocementových omítek vnitřních ploch stropů, v rozsahu přes 5 do 10 %</t>
  </si>
  <si>
    <t>"204"  33,55</t>
  </si>
  <si>
    <t>"205"  20,35</t>
  </si>
  <si>
    <t>"220"  15,67</t>
  </si>
  <si>
    <t>"221"  5,05</t>
  </si>
  <si>
    <t>"221a"  7,89</t>
  </si>
  <si>
    <t>"221b"  3,41</t>
  </si>
  <si>
    <t>"219"  26,61</t>
  </si>
  <si>
    <t>"219a"  7,2</t>
  </si>
  <si>
    <t>"218"  33,73</t>
  </si>
  <si>
    <t>"216"  55,61</t>
  </si>
  <si>
    <t>31</t>
  </si>
  <si>
    <t>978013141</t>
  </si>
  <si>
    <t>Otlučení (osekání) vnitřní vápenné nebo vápenocementové omítky stěn v rozsahu do 30 %</t>
  </si>
  <si>
    <t>700237401</t>
  </si>
  <si>
    <t>Otlučení vápenných nebo vápenocementových omítek vnitřních ploch stěn s vyškrabáním spar, s očištěním zdiva, v rozsahu přes 10 do 30 %</t>
  </si>
  <si>
    <t>"204"  (5,4+6,075)*2*3,5-0,9*1,97*2-0,6*1,97-2*1,2-1,8*2,4*2</t>
  </si>
  <si>
    <t>"205"  (3,23+6,075)*2*3,5-0,9*1,97*2-2*1,2-1,8*2,4</t>
  </si>
  <si>
    <t>"221"  (3,095+1,585+0,5)*3,5-0,8*1,97*2</t>
  </si>
  <si>
    <t>"221b"  (1,215+3,04)*2*3,5-0,8*1,97</t>
  </si>
  <si>
    <t>"219"  (5,465+4,94)*2*3,5-5,26*3,5-(4,58*3,2-1,8*1*2)</t>
  </si>
  <si>
    <t>"219b"  (5,255+1,31)*2*3,5-4,985*2,18-(4,58*3,2-1,8*1*2)</t>
  </si>
  <si>
    <t>"218"  (5,51+0,25+6,1)*2*3,5-1,2*2,2-1,65*2,4*2+(2,5*2+1,3)*0,5+(1,65+2,4*2)*0,15</t>
  </si>
  <si>
    <t>"216"  (8,725+0,49+0,5*3+0,5+6,18+0,15*2)*2*3,5-1,65*2,4*3-1,2*2,2-0,9*2,2*2</t>
  </si>
  <si>
    <t>32</t>
  </si>
  <si>
    <t>978059541</t>
  </si>
  <si>
    <t>Odsekání a odebrání obkladů stěn z vnitřních obkládaček plochy přes 1 m2</t>
  </si>
  <si>
    <t>969435377</t>
  </si>
  <si>
    <t>Odsekání obkladů  stěn včetně otlučení podkladní omítky až na zdivo z obkládaček vnitřních, z jakýchkoliv materiálů, plochy přes 1 m2</t>
  </si>
  <si>
    <t>"205"  2,25</t>
  </si>
  <si>
    <t>"216"  (0,6*2+2,28)*1,8</t>
  </si>
  <si>
    <t>33</t>
  </si>
  <si>
    <t>981011111</t>
  </si>
  <si>
    <t>Demolice budov dřevěných jednostranně obitých postupným rozebíráním</t>
  </si>
  <si>
    <t>-1337086039</t>
  </si>
  <si>
    <t>Demolice budov  postupným rozebíráním dřevěných lehkých jednostranně obitých</t>
  </si>
  <si>
    <t>"218"  3,16*1,58*2,4</t>
  </si>
  <si>
    <t>34</t>
  </si>
  <si>
    <t>98513131</t>
  </si>
  <si>
    <t>Ruční dočištění ploch stěn, rubu kleneb a podlah od lepidla</t>
  </si>
  <si>
    <t>-449193796</t>
  </si>
  <si>
    <t>"219"  27</t>
  </si>
  <si>
    <t>"219a"  7,12</t>
  </si>
  <si>
    <t>35</t>
  </si>
  <si>
    <t>985131411</t>
  </si>
  <si>
    <t>Očištění ploch stěn, rubu kleneb a podlah stlačeným vzduchem</t>
  </si>
  <si>
    <t>-992993189</t>
  </si>
  <si>
    <t>Očištění ploch stěn, rubu kleneb a podlah vysušení stlačeným vzduchem</t>
  </si>
  <si>
    <t>997</t>
  </si>
  <si>
    <t>Přesun sutě</t>
  </si>
  <si>
    <t>36</t>
  </si>
  <si>
    <t>997013154</t>
  </si>
  <si>
    <t>Vnitrostaveništní doprava suti a vybouraných hmot pro budovy v do 15 m s omezením mechanizace</t>
  </si>
  <si>
    <t>-1831954825</t>
  </si>
  <si>
    <t>Vnitrostaveništní doprava suti a vybouraných hmot  vodorovně do 50 m svisle s omezením mechanizace pro budovy a haly výšky přes 12 do 15 m</t>
  </si>
  <si>
    <t>37</t>
  </si>
  <si>
    <t>997013501</t>
  </si>
  <si>
    <t>Odvoz suti a vybouraných hmot na skládku nebo meziskládku do 1 km se složením</t>
  </si>
  <si>
    <t>1087850429</t>
  </si>
  <si>
    <t>Odvoz suti a vybouraných hmot na skládku nebo meziskládku  se složením, na vzdálenost do 1 km</t>
  </si>
  <si>
    <t>38</t>
  </si>
  <si>
    <t>997013509</t>
  </si>
  <si>
    <t>Příplatek k odvozu suti a vybouraných hmot na skládku ZKD 1 km přes 1 km</t>
  </si>
  <si>
    <t>-932517413</t>
  </si>
  <si>
    <t>Odvoz suti a vybouraných hmot na skládku nebo meziskládku  se složením, na vzdálenost Příplatek k ceně za každý další i započatý 1 km přes 1 km</t>
  </si>
  <si>
    <t>17,955*9 'Přepočtené koeficientem množství</t>
  </si>
  <si>
    <t>39</t>
  </si>
  <si>
    <t>997013831</t>
  </si>
  <si>
    <t>Poplatek za uložení na skládce (skládkovné) stavebního odpadu směsného kód odpadu 170 904</t>
  </si>
  <si>
    <t>-1867492329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</si>
  <si>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</si>
  <si>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</si>
  <si>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</si>
  <si>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40</t>
  </si>
  <si>
    <t>998017003</t>
  </si>
  <si>
    <t>Přesun hmot s omezením mechanizace pro budovy v do 24 m</t>
  </si>
  <si>
    <t>-28974647</t>
  </si>
  <si>
    <t>Přesun hmot pro budovy občanské výstavby, bydlení, výrobu a služby  s omezením mechanizace vodorovná dopravní vzdálenost do 100 m pro budovy s jakoukoliv nosnou konstrukcí výšky přes 12 do 24 m</t>
  </si>
  <si>
    <t>PSV</t>
  </si>
  <si>
    <t>Práce a dodávky PSV</t>
  </si>
  <si>
    <t>714</t>
  </si>
  <si>
    <t>Akustická a protiotřesová opatření</t>
  </si>
  <si>
    <t>41</t>
  </si>
  <si>
    <t>714123002</t>
  </si>
  <si>
    <t>Montáž akustických stěnových obkladů z demontovatelných panelů na skrytý rošt</t>
  </si>
  <si>
    <t>1831378502</t>
  </si>
  <si>
    <t>Montáž akustických minerálních panelů  stěnových demontovatelných, instalovaných na rošt skrytý</t>
  </si>
  <si>
    <t>"204-5"  0,4*1,2*2+(0,4+1,2)*2*3,4-0,6*1,2</t>
  </si>
  <si>
    <t>"220"  (2,325+3,36+2,43-1,585+2,2+5,94)*3,45-1,8*1,8*2</t>
  </si>
  <si>
    <t>42</t>
  </si>
  <si>
    <t>590362</t>
  </si>
  <si>
    <t>panel akustický  hrana bílá, tl 100mm - dle VD</t>
  </si>
  <si>
    <t>1577829512</t>
  </si>
  <si>
    <t>a9*1,1</t>
  </si>
  <si>
    <t>43</t>
  </si>
  <si>
    <t>998714103</t>
  </si>
  <si>
    <t>Přesun hmot tonážní pro akustická a protiotřesová opatření v objektech v do 24 m</t>
  </si>
  <si>
    <t>-289419037</t>
  </si>
  <si>
    <t>Přesun hmot pro akustická a protiotřesová opatření  stanovený z hmotnosti přesunovaného materiálu vodorovná dopravní vzdálenost do 50 m v objektech výšky přes 12 do 24 m</t>
  </si>
  <si>
    <t>725</t>
  </si>
  <si>
    <t>Zdravotechnika - zařizovací předměty</t>
  </si>
  <si>
    <t>44</t>
  </si>
  <si>
    <t>725210821</t>
  </si>
  <si>
    <t>Demontáž umyvadel bez výtokových armatur</t>
  </si>
  <si>
    <t>soubor</t>
  </si>
  <si>
    <t>1681354328</t>
  </si>
  <si>
    <t>Demontáž umyvadel  bez výtokových armatur umyvadel</t>
  </si>
  <si>
    <t>45</t>
  </si>
  <si>
    <t>725320821</t>
  </si>
  <si>
    <t>Demontáž dřez dvojitý na ocelové konzole bez výtokových armatur</t>
  </si>
  <si>
    <t>-2145175075</t>
  </si>
  <si>
    <t>Demontáž dřezů dvojitých  bez výtokových armatur na konzolách</t>
  </si>
  <si>
    <t>46</t>
  </si>
  <si>
    <t>725820802</t>
  </si>
  <si>
    <t>Demontáž baterie stojánkové do jednoho otvoru</t>
  </si>
  <si>
    <t>344411700</t>
  </si>
  <si>
    <t>Demontáž baterií  stojánkových do 1 otvoru</t>
  </si>
  <si>
    <t>751</t>
  </si>
  <si>
    <t>Vzduchotechnika</t>
  </si>
  <si>
    <t>47</t>
  </si>
  <si>
    <t>751510861</t>
  </si>
  <si>
    <t>Demontáž vzduchotechnického potrubí plechového čtyřhranného do suti průřezu do 0,13 m2</t>
  </si>
  <si>
    <t>-779269632</t>
  </si>
  <si>
    <t>Demontáž vzduchotechnického potrubí plechového do suti čtyřhranného s přírubou, průřezu přes 0,03 do 0,13 m2</t>
  </si>
  <si>
    <t>"218"  1</t>
  </si>
  <si>
    <t>"216"  10</t>
  </si>
  <si>
    <t>763</t>
  </si>
  <si>
    <t>Konstrukce suché výstavby</t>
  </si>
  <si>
    <t>48</t>
  </si>
  <si>
    <t>763111313</t>
  </si>
  <si>
    <t>SDK příčka tl 100 mm profil CW+UW 75 desky 1xA 12,5 bez TI EI 15 Rw - provizorní</t>
  </si>
  <si>
    <t>-24527816</t>
  </si>
  <si>
    <t>Příčka ze sádrokartonových desek  s nosnou konstrukcí z jednoduchých ocelových profilů UW, CW jednoduše opláštěná deskou standardní A tl. 12,5 mm, příčka tl. 100 mm, profil 75 bez TI, EI 15</t>
  </si>
  <si>
    <t>3,17*3,5-0,9*1,97</t>
  </si>
  <si>
    <t>49</t>
  </si>
  <si>
    <t>763111361</t>
  </si>
  <si>
    <t>SDK příčka tl 100 mm profil CW+UW 75 desky 1x akustické 12,5 TI 60 mm 40 kg/m3 EI 45 Rw 49 dB</t>
  </si>
  <si>
    <t>1106527969</t>
  </si>
  <si>
    <t>Příčka ze sádrokartonových desek  s nosnou konstrukcí z jednoduchých ocelových profilů UW, CW jednoduše opláštěná deskou akustickou tl. 12,5 mm, EI 45, příčka tl. 100 mm, profil 75 TI tl. 60 mm 40 kg/m3, Rw 49 dB</t>
  </si>
  <si>
    <t>"220"  7,7*3,5-0,8*1,97*2</t>
  </si>
  <si>
    <t>50</t>
  </si>
  <si>
    <t>763111411</t>
  </si>
  <si>
    <t>SDK příčka tl 100 mm profil CW+UW 50 desky 2xA 12,5 TI 50 mm EI 60 Rw 50 dB</t>
  </si>
  <si>
    <t>-1945827203</t>
  </si>
  <si>
    <t>Příčka ze sádrokartonových desek  s nosnou konstrukcí z jednoduchých ocelových profilů UW, CW dvojitě opláštěná deskami standardními A tl. 2 x 12,5 mm, EI 60, příčka tl. 100 mm, profil 50 TI tl. 50 mm, Rw 50 dB</t>
  </si>
  <si>
    <t>"219"  5,3*3,5-1,2*2,2</t>
  </si>
  <si>
    <t>51</t>
  </si>
  <si>
    <t>763121211</t>
  </si>
  <si>
    <t>SDK stěna předsazená deska 1x A tl 12,5 mm lepené celoplošně bez nosné kce</t>
  </si>
  <si>
    <t>-647205656</t>
  </si>
  <si>
    <t>Stěna předsazená ze sádrokartonových desek bez nosné konstrukce jednoduše opláštěná deskou standardní A tl. 12,5 mm, lepenou celoplošně</t>
  </si>
  <si>
    <t>1*2,2</t>
  </si>
  <si>
    <t>52</t>
  </si>
  <si>
    <t>763121453</t>
  </si>
  <si>
    <t>SDK stěna předsazená tl 100 mm profil CW+UW 75 desky 2xDF 12,5 TI 50 mm EI 45, výztuhy</t>
  </si>
  <si>
    <t>1882586020</t>
  </si>
  <si>
    <t>Stěna předsazená ze sádrokartonových desek s nosnou konstrukcí z ocelových profilů CW, UW dvojitě opláštěná deskami protipožárními DF tl. 2 x 12,5 mm, TI tl. 50 mm, EI 45, stěna tl. 100 mm, profil 75</t>
  </si>
  <si>
    <t>"204-5"  (3,44+1,5+0,2)*3,5</t>
  </si>
  <si>
    <t>53</t>
  </si>
  <si>
    <t>763164531</t>
  </si>
  <si>
    <t>SDK obklad kovových kcí tvaru L š do 0,8 m desky 1xA 12,5</t>
  </si>
  <si>
    <t>-610948704</t>
  </si>
  <si>
    <t>Obklad ze sádrokartonových desek konstrukcí kovových včetně ochranných úhelníků ve tvaru L rozvinuté šíře přes 0,4 do 0,8 m, opláštěný deskou standardní A, tl. 12,5 mm</t>
  </si>
  <si>
    <t>"201"  5,265</t>
  </si>
  <si>
    <t>54</t>
  </si>
  <si>
    <t>763181311</t>
  </si>
  <si>
    <t>Montáž jednokřídlové kovové zárubně v do 2,75 m SDK příčka</t>
  </si>
  <si>
    <t>378301863</t>
  </si>
  <si>
    <t>Výplně otvorů konstrukcí ze sádrokartonových desek  montáž zárubně kovové s příslušenstvím pro příčky výšky do 2,75 m nebo zátěže dveřního křídla do 25 kg, s profily CW a UW jednokřídlové</t>
  </si>
  <si>
    <t>"provizorní"  1</t>
  </si>
  <si>
    <t>"příčky sdk"  2</t>
  </si>
  <si>
    <t>55</t>
  </si>
  <si>
    <t>55331523</t>
  </si>
  <si>
    <t>zárubeň ocelová pro sádrokarton 100 900 L/P - provizorní</t>
  </si>
  <si>
    <t>-1445157424</t>
  </si>
  <si>
    <t>zárubeň ocelová pro sádrokarton 100 900 L/P</t>
  </si>
  <si>
    <t>56</t>
  </si>
  <si>
    <t>55331522</t>
  </si>
  <si>
    <t>zárubeň ocelová pro sádrokarton 100 800 L/P</t>
  </si>
  <si>
    <t>1321145701</t>
  </si>
  <si>
    <t>57</t>
  </si>
  <si>
    <t>763181312</t>
  </si>
  <si>
    <t>Montáž dvoukřídlové kovové zárubně v do 2,75 m SDK příčka</t>
  </si>
  <si>
    <t>1187431951</t>
  </si>
  <si>
    <t>Výplně otvorů konstrukcí ze sádrokartonových desek  montáž zárubně kovové s příslušenstvím pro příčky výšky do 2,75 m nebo zátěže dveřního křídla do 25 kg, s profily CW a UW dvoukřídlové</t>
  </si>
  <si>
    <t>58</t>
  </si>
  <si>
    <t>55331525</t>
  </si>
  <si>
    <t>zárubeň ocelová pro sádrokarton 100 1200 dvoukřídlá, v 2200mm</t>
  </si>
  <si>
    <t>2098505047</t>
  </si>
  <si>
    <t>"219"  1,000</t>
  </si>
  <si>
    <t>59</t>
  </si>
  <si>
    <t>998763303</t>
  </si>
  <si>
    <t>Přesun hmot tonážní pro sádrokartonové konstrukce v objektech v do 24 m</t>
  </si>
  <si>
    <t>-145322454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</si>
  <si>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</si>
  <si>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766</t>
  </si>
  <si>
    <t>Konstrukce truhlářské</t>
  </si>
  <si>
    <t>76611011</t>
  </si>
  <si>
    <t>D+M kompletní renovace stávající dřevěné balkonové sestavy (dveře dvojité, okna špaletová)</t>
  </si>
  <si>
    <t>-1287249777</t>
  </si>
  <si>
    <t>4,58*3,2-1,8*0,9*2</t>
  </si>
  <si>
    <t>61</t>
  </si>
  <si>
    <t>7666201</t>
  </si>
  <si>
    <t>Renovace stáv dřev špaletového okna vel. 165x240mm, zalomené ostění (repase křídel, rámu a špalet, tmelení, broušení, vyrovnání, výměna poškozených částí, renovace kování, povrchová úprava) - dle skut</t>
  </si>
  <si>
    <t>373258754</t>
  </si>
  <si>
    <t>"206"  2</t>
  </si>
  <si>
    <t>"218"  2</t>
  </si>
  <si>
    <t>"216"  3</t>
  </si>
  <si>
    <t>62</t>
  </si>
  <si>
    <t>766621011</t>
  </si>
  <si>
    <t>Montáž dřevěných oken plochy přes 1 m2 pevných výšky do 1,5 m s rámem do zdiva</t>
  </si>
  <si>
    <t>-370810737</t>
  </si>
  <si>
    <t>Montáž oken dřevěných včetně montáže rámu na polyuretanovou pěnu plochy přes 1 m2 pevných do zdiva, výšky do 1,5 m</t>
  </si>
  <si>
    <t>63</t>
  </si>
  <si>
    <t>611001</t>
  </si>
  <si>
    <t>okno dřevěné vnitřní pevně zasklené 200x120 cm, jednoduché zasklení, z jedné strany neprůhledné, olištování</t>
  </si>
  <si>
    <t>992541125</t>
  </si>
  <si>
    <t>64</t>
  </si>
  <si>
    <t>766660001</t>
  </si>
  <si>
    <t>Montáž dveřních křídel otvíravých 1křídlových š do 0,8 m do ocelové zárubně</t>
  </si>
  <si>
    <t>650032657</t>
  </si>
  <si>
    <t>Montáž dveřních křídel dřevěných nebo plastových  otevíravých do ocelové zárubně povrchově upravených jednokřídlových, šířky do 800 mm</t>
  </si>
  <si>
    <t>65</t>
  </si>
  <si>
    <t>611601</t>
  </si>
  <si>
    <t>dveře dřevěné vnitřní hladké plné 1křídlové standardní provedení 80x197cm kování, zámek, zvokový útlum min 36dB</t>
  </si>
  <si>
    <t>944736016</t>
  </si>
  <si>
    <t>66</t>
  </si>
  <si>
    <t>766660002</t>
  </si>
  <si>
    <t>Montáž dveřních křídel otvíravých 1křídlových š přes 0,8 m do ocelové zárubně</t>
  </si>
  <si>
    <t>813374772</t>
  </si>
  <si>
    <t>Montáž dveřních křídel dřevěných nebo plastových  otevíravých do ocelové zárubně povrchově upravených jednokřídlových, šířky přes 800 mm</t>
  </si>
  <si>
    <t>67</t>
  </si>
  <si>
    <t>61160053</t>
  </si>
  <si>
    <t>dveře dřevěné vnitřní hladké plné 1křídlové 90x197 bez povrchové úpravy, kování, zámek - provizorní</t>
  </si>
  <si>
    <t>2082657462</t>
  </si>
  <si>
    <t>dveře dřevěné vnitřní hladké plné 1křídlové 90x197 bez povrchové úpravy</t>
  </si>
  <si>
    <t>68</t>
  </si>
  <si>
    <t>76666001</t>
  </si>
  <si>
    <t>D+M repase stáv dřev dveří 1kř vč kování a zárubně</t>
  </si>
  <si>
    <t>-935224844</t>
  </si>
  <si>
    <t>"204-5"  3</t>
  </si>
  <si>
    <t>"221"  2</t>
  </si>
  <si>
    <t>"216"  2</t>
  </si>
  <si>
    <t>69</t>
  </si>
  <si>
    <t>766660011</t>
  </si>
  <si>
    <t>Montáž dveřních křídel otvíravých 2křídlových š do 1,45 m do ocelové zárubně</t>
  </si>
  <si>
    <t>-1569246962</t>
  </si>
  <si>
    <t>Montáž dveřních křídel dřevěných nebo plastových  otevíravých do ocelové zárubně povrchově upravených dvoukřídlových, šířky do 1450 mm</t>
  </si>
  <si>
    <t>70</t>
  </si>
  <si>
    <t>611641</t>
  </si>
  <si>
    <t>dveře vnitřní plné  2křídlé 120x220cm, kopie stávajících, kování, zámek, povrchová úprava</t>
  </si>
  <si>
    <t>-26746632</t>
  </si>
  <si>
    <t>"219"  1</t>
  </si>
  <si>
    <t>71</t>
  </si>
  <si>
    <t>76666002</t>
  </si>
  <si>
    <t>D+M repase stáv dřev dveří 2kř vč kování a zárubně</t>
  </si>
  <si>
    <t>-2124153972</t>
  </si>
  <si>
    <t>"216"  1</t>
  </si>
  <si>
    <t>72</t>
  </si>
  <si>
    <t>766660717</t>
  </si>
  <si>
    <t>Montáž dveřních křídel samozavírače na ocelovou zárubeň</t>
  </si>
  <si>
    <t>-616748484</t>
  </si>
  <si>
    <t>Montáž dveřních doplňků samozavírače na zárubeň ocelovou</t>
  </si>
  <si>
    <t>73</t>
  </si>
  <si>
    <t>549172</t>
  </si>
  <si>
    <t>samozavírač dveří hydraulický provizorní</t>
  </si>
  <si>
    <t>1463190130</t>
  </si>
  <si>
    <t>74</t>
  </si>
  <si>
    <t>766691914</t>
  </si>
  <si>
    <t>Vyvěšení nebo zavěšení dřevěných křídel dveří pl do 2 m2</t>
  </si>
  <si>
    <t>224682154</t>
  </si>
  <si>
    <t>Ostatní práce  vyvěšení nebo zavěšení křídel s případným uložením a opětovným zavěšením po provedení stavebních změn dřevěných dveřních, plochy do 2 m2</t>
  </si>
  <si>
    <t>"204-5"  6</t>
  </si>
  <si>
    <t>75</t>
  </si>
  <si>
    <t>76689011</t>
  </si>
  <si>
    <t xml:space="preserve">D+M panel JIP dle VD a PD, komplex </t>
  </si>
  <si>
    <t>-1691830481</t>
  </si>
  <si>
    <t>76</t>
  </si>
  <si>
    <t>76689012</t>
  </si>
  <si>
    <t>Dmtž vnitřní části skříně v mč  204-5</t>
  </si>
  <si>
    <t>-1781022315</t>
  </si>
  <si>
    <t>77</t>
  </si>
  <si>
    <t>76689014</t>
  </si>
  <si>
    <t>Renovace stáv vestavěných skříní vel cca 500x1200x2400mm komplex vč nátěru  dle PD</t>
  </si>
  <si>
    <t>1129797524</t>
  </si>
  <si>
    <t>"204-5"  2</t>
  </si>
  <si>
    <t>"220"  2</t>
  </si>
  <si>
    <t>78</t>
  </si>
  <si>
    <t>76689015</t>
  </si>
  <si>
    <t>D+M doplnění polic ve stáv sprše - dle skut</t>
  </si>
  <si>
    <t>-317385761</t>
  </si>
  <si>
    <t>"221b"  1</t>
  </si>
  <si>
    <t>79</t>
  </si>
  <si>
    <t>76689016</t>
  </si>
  <si>
    <t>Dmtž původních vestavěných skříní, jejich repase a mtž na nové místo v m.č. C 319</t>
  </si>
  <si>
    <t>-1613475400</t>
  </si>
  <si>
    <t>80</t>
  </si>
  <si>
    <t>998766103</t>
  </si>
  <si>
    <t>Přesun hmot tonážní pro konstrukce truhlářské v objektech v do 24 m</t>
  </si>
  <si>
    <t>-609316829</t>
  </si>
  <si>
    <t>Přesun hmot pro konstrukce truhlářské stanovený z hmotnosti přesunovaného materiálu vodorovná dopravní vzdálenost do 50 m v objektech výšky přes 12 do 24 m</t>
  </si>
  <si>
    <t>767</t>
  </si>
  <si>
    <t>Konstrukce zámečnické</t>
  </si>
  <si>
    <t>81</t>
  </si>
  <si>
    <t>767250113</t>
  </si>
  <si>
    <t>Montáž ocelových podlah svařováním</t>
  </si>
  <si>
    <t>-614553397</t>
  </si>
  <si>
    <t>Montáž podest z oceli  svařováním</t>
  </si>
  <si>
    <t>"204-5"  10*0,3</t>
  </si>
  <si>
    <t>82</t>
  </si>
  <si>
    <t>5539902</t>
  </si>
  <si>
    <t>Zaklopení drážky v podlaze plechem vč rámečku, kotvení a úprav pro krabice - dle skut a VD</t>
  </si>
  <si>
    <t>kg</t>
  </si>
  <si>
    <t>1386249496</t>
  </si>
  <si>
    <t>a8</t>
  </si>
  <si>
    <t>10*0,3*48*1,1</t>
  </si>
  <si>
    <t>83</t>
  </si>
  <si>
    <t>767646402</t>
  </si>
  <si>
    <t>Montáž revizních dvířek 1křídlových s rámem výšky do 1500 mm</t>
  </si>
  <si>
    <t>-1649975024</t>
  </si>
  <si>
    <t>Montáž dveří ocelových  revizních dvířek s rámem jednokřídlových, výšky přes 1000 do 1500 mm</t>
  </si>
  <si>
    <t>"204-5"  1</t>
  </si>
  <si>
    <t>84</t>
  </si>
  <si>
    <t>553435</t>
  </si>
  <si>
    <t>dvířka revizní vel  600x1200mm, osazovací rámeček, povrchová úprava, protihlukové provedení, kování, zámek</t>
  </si>
  <si>
    <t>1516244342</t>
  </si>
  <si>
    <t>85</t>
  </si>
  <si>
    <t>76781201</t>
  </si>
  <si>
    <t>Demontáž ocel police vel. 750x750mm ze zdi</t>
  </si>
  <si>
    <t>2109873295</t>
  </si>
  <si>
    <t>86</t>
  </si>
  <si>
    <t>998767103</t>
  </si>
  <si>
    <t>Přesun hmot tonážní pro zámečnické konstrukce v objektech v do 24 m</t>
  </si>
  <si>
    <t>712072392</t>
  </si>
  <si>
    <t>Přesun hmot pro zámečnické konstrukce  stanovený z hmotnosti přesunovaného materiálu vodorovná dopravní vzdálenost do 50 m v objektech výšky přes 12 do 24 m</t>
  </si>
  <si>
    <t>771</t>
  </si>
  <si>
    <t>Podlahy z dlaždic</t>
  </si>
  <si>
    <t>87</t>
  </si>
  <si>
    <t>771591171</t>
  </si>
  <si>
    <t>Montáž profilu ukončujícího pro plynulý přechod (dlažby s kobercem apod.)</t>
  </si>
  <si>
    <t>2048937677</t>
  </si>
  <si>
    <t>Podlahy - ostatní práce  montáž ukončujícího profilu pro plynulý přechod (dlažba-koberec apod.)</t>
  </si>
  <si>
    <t>0,9*4</t>
  </si>
  <si>
    <t>88</t>
  </si>
  <si>
    <t>590541</t>
  </si>
  <si>
    <t>profil přechodový Al dle skut</t>
  </si>
  <si>
    <t>1567219545</t>
  </si>
  <si>
    <t>0,9*4*1,1</t>
  </si>
  <si>
    <t>89</t>
  </si>
  <si>
    <t>998771103</t>
  </si>
  <si>
    <t>Přesun hmot tonážní pro podlahy z dlaždic v objektech v do 24 m</t>
  </si>
  <si>
    <t>-892021985</t>
  </si>
  <si>
    <t>Přesun hmot pro podlahy z dlaždic stanovený z hmotnosti přesunovaného materiálu vodorovná dopravní vzdálenost do 50 m v objektech výšky přes 12 do 24 m</t>
  </si>
  <si>
    <t>775</t>
  </si>
  <si>
    <t>Podlahy skládané</t>
  </si>
  <si>
    <t>90</t>
  </si>
  <si>
    <t>7755919</t>
  </si>
  <si>
    <t>Oprava podlah dřevěných - očištění</t>
  </si>
  <si>
    <t>-1788714807</t>
  </si>
  <si>
    <t>91</t>
  </si>
  <si>
    <t>775591919</t>
  </si>
  <si>
    <t>Oprava podlah dřevěných - broušení celkové včetně tmelení</t>
  </si>
  <si>
    <t>-457435063</t>
  </si>
  <si>
    <t>Ostatní práce při opravách dřevěných podlah  broušení podlah vlysových, palubkových, parketových nebo mozaikových celkové včetně tmelení s broušením hrubým, středním a jemným</t>
  </si>
  <si>
    <t>92</t>
  </si>
  <si>
    <t>998775103</t>
  </si>
  <si>
    <t>Přesun hmot tonážní pro podlahy dřevěné v objektech v do 24 m</t>
  </si>
  <si>
    <t>1827974045</t>
  </si>
  <si>
    <t>Přesun hmot pro podlahy skládané  stanovený z hmotnosti přesunovaného materiálu vodorovná dopravní vzdálenost do 50 m v objektech výšky přes 12 do 24 m</t>
  </si>
  <si>
    <t>776</t>
  </si>
  <si>
    <t>Podlahy povlakové</t>
  </si>
  <si>
    <t>93</t>
  </si>
  <si>
    <t>776111115</t>
  </si>
  <si>
    <t>Broušení podkladu povlakových podlah před litím stěrky</t>
  </si>
  <si>
    <t>138574335</t>
  </si>
  <si>
    <t>Příprava podkladu broušení podlah stávajícího podkladu před litím stěrky</t>
  </si>
  <si>
    <t>94</t>
  </si>
  <si>
    <t>776121111</t>
  </si>
  <si>
    <t>Vodou ředitelná penetrace savého podkladu povlakových podlah ředěná v poměru 1:3</t>
  </si>
  <si>
    <t>-1692585780</t>
  </si>
  <si>
    <t>Příprava podkladu penetrace vodou ředitelná na savý podklad (válečkováním) ředěná v poměru 1:3 podlah</t>
  </si>
  <si>
    <t>a3+a20</t>
  </si>
  <si>
    <t>95</t>
  </si>
  <si>
    <t>776141111</t>
  </si>
  <si>
    <t>Vyrovnání podkladu povlakových podlah stěrkou pevnosti 20 MPa tl 3 mm</t>
  </si>
  <si>
    <t>1738965006</t>
  </si>
  <si>
    <t>Příprava podkladu vyrovnání samonivelační stěrkou podlah min.pevnosti 20 MPa, tloušťky do 3 mm</t>
  </si>
  <si>
    <t>96</t>
  </si>
  <si>
    <t>776201812</t>
  </si>
  <si>
    <t>Demontáž lepených povlakových podlah s podložkou ručně</t>
  </si>
  <si>
    <t>1890354655</t>
  </si>
  <si>
    <t>Demontáž povlakových podlahovin lepených ručně s podložkou</t>
  </si>
  <si>
    <t>"204-5"  36+21</t>
  </si>
  <si>
    <t>97</t>
  </si>
  <si>
    <t>776212111</t>
  </si>
  <si>
    <t>Volné položení textilních pásů s podlepením spojů páskou</t>
  </si>
  <si>
    <t>-178918965</t>
  </si>
  <si>
    <t>Montáž textilních podlahovin volným položením s podlepením spojů páskou pásů</t>
  </si>
  <si>
    <t>98</t>
  </si>
  <si>
    <t>69751014</t>
  </si>
  <si>
    <t>koberec zátěžový-vysoká zátěž, hmotnost 1820 g/m2 šíře 4 m, vč soklíku</t>
  </si>
  <si>
    <t>1762708329</t>
  </si>
  <si>
    <t>koberec zátěžový-vysoká zátěž, hmotnost 1820 g/m2 šíře 4 m</t>
  </si>
  <si>
    <t>(a18+a17*0,06)*1,1</t>
  </si>
  <si>
    <t>99</t>
  </si>
  <si>
    <t>776221111</t>
  </si>
  <si>
    <t>Lepení pásů z PVC standardním lepidlem</t>
  </si>
  <si>
    <t>-663815579</t>
  </si>
  <si>
    <t>Montáž podlahovin z PVC lepením standardním lepidlem z pásů standardních</t>
  </si>
  <si>
    <t>"220"  5,05</t>
  </si>
  <si>
    <t>100</t>
  </si>
  <si>
    <t>28412285</t>
  </si>
  <si>
    <t>krytina podlahová heterogenní tl. 2 mm</t>
  </si>
  <si>
    <t>328410364</t>
  </si>
  <si>
    <t>a20*1,1</t>
  </si>
  <si>
    <t>101</t>
  </si>
  <si>
    <t>776221221</t>
  </si>
  <si>
    <t>Lepení elektrostaticky vodivých čtverců z PVC standardním lepidlem</t>
  </si>
  <si>
    <t>1649302800</t>
  </si>
  <si>
    <t>Montáž podlahovin z PVC lepením standardním lepidlem ze čtverců elektrostaticky vodivých</t>
  </si>
  <si>
    <t>102</t>
  </si>
  <si>
    <t>28411045</t>
  </si>
  <si>
    <t>PVC homogen. el.vodivé neválc. tl2,00mm el.odpor 0,05-1mohm čtverce 615x615,rozměr.stál.0,05%,otlak do 0,035mm vč soklíku</t>
  </si>
  <si>
    <t>1375403473</t>
  </si>
  <si>
    <t>PVC homogen. el.vodivé neválc. tl2,00mm el.odpor 0,05-1mohm čtverce 615x615,rozměr.stál.0,05%,otlak do 0,035mm</t>
  </si>
  <si>
    <t>a3*1,1+a2*0,06*1,1</t>
  </si>
  <si>
    <t>103</t>
  </si>
  <si>
    <t>776223112</t>
  </si>
  <si>
    <t>Spoj povlakových podlahovin z PVC svařováním za studena</t>
  </si>
  <si>
    <t>-2085702313</t>
  </si>
  <si>
    <t>Montáž podlahovin z PVC spoj podlah svařováním za studena</t>
  </si>
  <si>
    <t>a3*3+a20*0,8</t>
  </si>
  <si>
    <t>104</t>
  </si>
  <si>
    <t>776410811</t>
  </si>
  <si>
    <t>Odstranění soklíků a lišt pryžových nebo plastových</t>
  </si>
  <si>
    <t>-1264783161</t>
  </si>
  <si>
    <t>Demontáž soklíků nebo lišt pryžových nebo plastových</t>
  </si>
  <si>
    <t>105</t>
  </si>
  <si>
    <t>776411111</t>
  </si>
  <si>
    <t>Montáž obvodových soklíků výšky do 80 mm</t>
  </si>
  <si>
    <t>-852837622</t>
  </si>
  <si>
    <t>Montáž soklíků lepením obvodových, výšky do 80 mm</t>
  </si>
  <si>
    <t>"220"  (6+2,4)*2-0,8</t>
  </si>
  <si>
    <t>"221a"  (2,43+3,36)*2-0,8</t>
  </si>
  <si>
    <t>"219"  (5,465+4,94)*2-0,8-1,2</t>
  </si>
  <si>
    <t>106</t>
  </si>
  <si>
    <t>776421111</t>
  </si>
  <si>
    <t>Montáž obvodových lišt lepením</t>
  </si>
  <si>
    <t>-269747637</t>
  </si>
  <si>
    <t>Montáž lišt obvodových lepených</t>
  </si>
  <si>
    <t>"204-5"  (5,245+6,075+0,5*3+0,35)*2-0,6+0,3*2-0,9*2</t>
  </si>
  <si>
    <t>(3,23+9,075)*2-0,9*2</t>
  </si>
  <si>
    <t>"221"  (3,095+1,585)*2-0,8*2-0,9*2</t>
  </si>
  <si>
    <t>"218"  (5,51+0,25+6,1)*2-1,2+0,5*2</t>
  </si>
  <si>
    <t>"216"  (8,725+6,18+0,15*2+0,49+0,5*2+0,4)*2-0,9-1,2</t>
  </si>
  <si>
    <t>107</t>
  </si>
  <si>
    <t>28411007</t>
  </si>
  <si>
    <t>lišta soklová PVC 15 x 50 mm</t>
  </si>
  <si>
    <t>1205684141</t>
  </si>
  <si>
    <t>a2*1,02</t>
  </si>
  <si>
    <t>108</t>
  </si>
  <si>
    <t>776421711</t>
  </si>
  <si>
    <t>Vložení nařezaných pásků z podlahoviny do lišt</t>
  </si>
  <si>
    <t>-2019244793</t>
  </si>
  <si>
    <t>Montáž lišt vložení pásků z podlahoviny do lišt včetně nařezání</t>
  </si>
  <si>
    <t>109</t>
  </si>
  <si>
    <t>776991141</t>
  </si>
  <si>
    <t>Pastování a leštění podlahovin ručně</t>
  </si>
  <si>
    <t>-208948170</t>
  </si>
  <si>
    <t>Ostatní práce údržba nových podlahovin po pokládce pastování a leštění ručně</t>
  </si>
  <si>
    <t>110</t>
  </si>
  <si>
    <t>998776103</t>
  </si>
  <si>
    <t>Přesun hmot tonážní pro podlahy povlakové v objektech v do 24 m</t>
  </si>
  <si>
    <t>1331478553</t>
  </si>
  <si>
    <t>Přesun hmot pro podlahy povlakové  stanovený z hmotnosti přesunovaného materiálu vodorovná dopravní vzdálenost do 50 m v objektech výšky přes 12 do 24 m</t>
  </si>
  <si>
    <t>783</t>
  </si>
  <si>
    <t>Dokončovací práce - nátěry</t>
  </si>
  <si>
    <t>111</t>
  </si>
  <si>
    <t>783106805</t>
  </si>
  <si>
    <t>Odstranění nátěrů z truhlářských konstrukcí opálením</t>
  </si>
  <si>
    <t>1549904091</t>
  </si>
  <si>
    <t>Odstranění nátěrů z truhlářských konstrukcí opálením s obroušením</t>
  </si>
  <si>
    <t>"219a"  4,985*2,18*2</t>
  </si>
  <si>
    <t>112</t>
  </si>
  <si>
    <t>783118211</t>
  </si>
  <si>
    <t>Lakovací dvojnásobný syntetický nátěr truhlářských konstrukcí s mezibroušením</t>
  </si>
  <si>
    <t>-1446743506</t>
  </si>
  <si>
    <t>Lakovací nátěr truhlářských konstrukcí dvojnásobný s mezibroušením syntetický</t>
  </si>
  <si>
    <t>"repasované dveře"</t>
  </si>
  <si>
    <t>"204-5"  0,9*1,97*3*2</t>
  </si>
  <si>
    <t>"218"  1,2*2,2*2</t>
  </si>
  <si>
    <t>"216"  0,9*2,2*4+1,2*2,2*2</t>
  </si>
  <si>
    <t>"221"  0,9*2,2*4</t>
  </si>
  <si>
    <t>"okna"</t>
  </si>
  <si>
    <t>"219a"  a21</t>
  </si>
  <si>
    <t>113</t>
  </si>
  <si>
    <t>783306811</t>
  </si>
  <si>
    <t>Odstranění nátěru ze zámečnických konstrukcí oškrábáním</t>
  </si>
  <si>
    <t>683311373</t>
  </si>
  <si>
    <t>Odstranění nátěrů ze zámečnických konstrukcí oškrábáním</t>
  </si>
  <si>
    <t>"zárubně"</t>
  </si>
  <si>
    <t>"204-5"  (0,9+2*2,2)*(0,1+0,185)*2+(0,9+2*2,2)*(0,1+0,1)</t>
  </si>
  <si>
    <t>"221"  (0,9+2*1,97)*(0,1+0,1)+(0,9+2*2,2)*(0,1+0,185)</t>
  </si>
  <si>
    <t>"218"  (1,2+2*2,2)*(0,11+0,16)</t>
  </si>
  <si>
    <t>"216"  (1,2+2*2,2)*(0,11+0,16)+(0,9+2*2,2)*(0,1+0,15)*2</t>
  </si>
  <si>
    <t>Mezisoučet</t>
  </si>
  <si>
    <t>114</t>
  </si>
  <si>
    <t>783314201</t>
  </si>
  <si>
    <t>Základní antikorozní jednonásobný syntetický standardní nátěr zámečnických konstrukcí</t>
  </si>
  <si>
    <t>-1048182183</t>
  </si>
  <si>
    <t>Základní antikorozní nátěr zámečnických konstrukcí jednonásobný syntetický standardní</t>
  </si>
  <si>
    <t>(1,2+2*2,2)*(0,11+0,1)</t>
  </si>
  <si>
    <t>115</t>
  </si>
  <si>
    <t>783315101</t>
  </si>
  <si>
    <t>Mezinátěr jednonásobný syntetický standardní zámečnických konstrukcí</t>
  </si>
  <si>
    <t>528654629</t>
  </si>
  <si>
    <t>Mezinátěr zámečnických konstrukcí jednonásobný syntetický standardní</t>
  </si>
  <si>
    <t>116</t>
  </si>
  <si>
    <t>783317101</t>
  </si>
  <si>
    <t>Krycí jednonásobný syntetický standardní nátěr zámečnických konstrukcí</t>
  </si>
  <si>
    <t>15132651</t>
  </si>
  <si>
    <t>Krycí nátěr (email) zámečnických konstrukcí jednonásobný syntetický standardní</t>
  </si>
  <si>
    <t>117</t>
  </si>
  <si>
    <t>783606824</t>
  </si>
  <si>
    <t>Odstranění nátěrů z litinových otopných těles okartáčováním</t>
  </si>
  <si>
    <t>1102761178</t>
  </si>
  <si>
    <t>Odstranění nátěrů z otopných těles litinových okartáčováním</t>
  </si>
  <si>
    <t>"204-5"  0,25*20*3</t>
  </si>
  <si>
    <t>"220"  0,25*20*2</t>
  </si>
  <si>
    <t>"219"  0,25*20*2</t>
  </si>
  <si>
    <t>"218"  0,25*20*2</t>
  </si>
  <si>
    <t>"216"  0,25*20*3</t>
  </si>
  <si>
    <t>118</t>
  </si>
  <si>
    <t>783614141</t>
  </si>
  <si>
    <t>Základní jednonásobný syntetický nátěr litinových otopných těles</t>
  </si>
  <si>
    <t>-1369562502</t>
  </si>
  <si>
    <t>Základní nátěr otopných těles jednonásobný litinových syntetický</t>
  </si>
  <si>
    <t>119</t>
  </si>
  <si>
    <t>783617147</t>
  </si>
  <si>
    <t>Krycí dvojnásobný syntetický nátěr litinových otopných těles</t>
  </si>
  <si>
    <t>-2100336961</t>
  </si>
  <si>
    <t>Krycí nátěr (email) otopných těles litinových dvojnásobný syntetický</t>
  </si>
  <si>
    <t>784</t>
  </si>
  <si>
    <t>Dokončovací práce - malby a tapety</t>
  </si>
  <si>
    <t>120</t>
  </si>
  <si>
    <t>784121001</t>
  </si>
  <si>
    <t>Oškrabání malby v mísnostech výšky do 3,80 m</t>
  </si>
  <si>
    <t>1863736588</t>
  </si>
  <si>
    <t>Oškrabání malby v místnostech výšky do 3,80 m</t>
  </si>
  <si>
    <t>121</t>
  </si>
  <si>
    <t>784171121</t>
  </si>
  <si>
    <t>Zakrytí vnitřních ploch  konstrukcí nebo prvků  v místnostech výšky do 3,80 m</t>
  </si>
  <si>
    <t>-178337305</t>
  </si>
  <si>
    <t>Zakrytí nemalovaných ploch (materiál ve specifikaci) včetně pozdějšího odkrytí konstrukcí nebo samostatných prvků např. schodišť, nábytku, radiátorů, zábradlí v místnostech výšky do 3,80</t>
  </si>
  <si>
    <t>"skříně"  (36,89-0,9*5)*4</t>
  </si>
  <si>
    <t>"dveře"  1*2,5*2+15*2,5</t>
  </si>
  <si>
    <t>122</t>
  </si>
  <si>
    <t>58124844</t>
  </si>
  <si>
    <t>fólie pro malířské potřeby zakrývací,  25µ,  4 x 5 m</t>
  </si>
  <si>
    <t>-1117212812</t>
  </si>
  <si>
    <t>172,060*1,05</t>
  </si>
  <si>
    <t>123</t>
  </si>
  <si>
    <t>784221101</t>
  </si>
  <si>
    <t>Dvojnásobné bílé malby  ze směsí za sucha dobře otěruvzdorných v místnostech do 3,80 m</t>
  </si>
  <si>
    <t>-1160069166</t>
  </si>
  <si>
    <t>Malby z malířských směsí otěruvzdorných za sucha dvojnásobné, bílé za sucha otěruvzdorné dobře v místnostech výšky do 3,80 m</t>
  </si>
  <si>
    <t>a11+a12*1,1</t>
  </si>
  <si>
    <t>"201"  119,9+(3,17+36,89)*2*3,5</t>
  </si>
  <si>
    <t>124</t>
  </si>
  <si>
    <t>784321031</t>
  </si>
  <si>
    <t>Dvojnásobné silikátové bílé malby v místnosti výšky do 3,80 m - na sdk nebo akust desky</t>
  </si>
  <si>
    <t>-346569733</t>
  </si>
  <si>
    <t>Malby silikátové dvojnásobné, bílé v místnostech výšky do 3,80 m</t>
  </si>
  <si>
    <t>a7+a9+a15*2+a19*2+1*2,2+5,265*0,8</t>
  </si>
  <si>
    <t>786</t>
  </si>
  <si>
    <t>Dokončovací práce - čalounické úpravy</t>
  </si>
  <si>
    <t>125</t>
  </si>
  <si>
    <t>78611011</t>
  </si>
  <si>
    <t>D+M zatemňovacích žaluzií , el ovládání, olištování, vodící lišty</t>
  </si>
  <si>
    <t>-885949231</t>
  </si>
  <si>
    <t>"220"  1,85*2,5*2</t>
  </si>
  <si>
    <t>"216"  1,85*2,5*3</t>
  </si>
  <si>
    <t>126</t>
  </si>
  <si>
    <t>78611015</t>
  </si>
  <si>
    <t>D+M repase stáv vnitřního zastínění oken</t>
  </si>
  <si>
    <t>1341344234</t>
  </si>
  <si>
    <t>"218"  1,8*2,5*2</t>
  </si>
  <si>
    <t>127</t>
  </si>
  <si>
    <t>998786103</t>
  </si>
  <si>
    <t>Přesun hmot tonážní pro čalounické úpravy v objektech v do 24 m</t>
  </si>
  <si>
    <t>-983961455</t>
  </si>
  <si>
    <t>Přesun hmot pro čalounické úpravy  stanovený z hmotnosti přesunovaného materiálu vodorovná dopravní vzdálenost do 50 m v objektech výšky (hloubky) přes 12 do 24 m</t>
  </si>
  <si>
    <t>el - Elektroinstalace</t>
  </si>
  <si>
    <t xml:space="preserve">    9 - Ostatní konstrukce a práce</t>
  </si>
  <si>
    <t>Ostatní konstrukce a práce</t>
  </si>
  <si>
    <t>Elektroinstalace dle samostatného výkazu výměr</t>
  </si>
  <si>
    <t>kč</t>
  </si>
  <si>
    <t>1727412643</t>
  </si>
  <si>
    <t>slp - Slaboproud</t>
  </si>
  <si>
    <t>Slaboproud dle samostatného výkazu výměr</t>
  </si>
  <si>
    <t>1317230949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</si>
  <si>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</si>
  <si>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</si>
  <si>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</si>
  <si>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</si>
  <si>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</si>
  <si>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</si>
  <si>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</si>
  <si>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</si>
  <si>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</si>
  <si>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</si>
  <si>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</si>
  <si>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</si>
  <si>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</si>
  <si>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</si>
  <si>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-2097310700</t>
  </si>
  <si>
    <t>VRN3</t>
  </si>
  <si>
    <t>Zařízení staveniště</t>
  </si>
  <si>
    <t>030001000</t>
  </si>
  <si>
    <t>-792990220</t>
  </si>
  <si>
    <t>VRN4</t>
  </si>
  <si>
    <t>Inženýrská činnost</t>
  </si>
  <si>
    <t>043194000</t>
  </si>
  <si>
    <t>Ostatní zkoušky a revize</t>
  </si>
  <si>
    <t>1327056016</t>
  </si>
  <si>
    <t>Ostatní zkoušky</t>
  </si>
  <si>
    <t>VRN7</t>
  </si>
  <si>
    <t>Provozní vlivy</t>
  </si>
  <si>
    <t>070001000</t>
  </si>
  <si>
    <t>465666411</t>
  </si>
  <si>
    <t>VRN9</t>
  </si>
  <si>
    <t>Ostatní náklady</t>
  </si>
  <si>
    <t>091003000</t>
  </si>
  <si>
    <t>Ostatní náklady bez rozlišení - fotografická dokumentace průběhu prací</t>
  </si>
  <si>
    <t>-1036701764</t>
  </si>
  <si>
    <t>Ostatní náklady bez rozlišení</t>
  </si>
  <si>
    <t>091404000</t>
  </si>
  <si>
    <t>Práce na památkovém objektu</t>
  </si>
  <si>
    <t>1122452516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</si>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</sst>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0" fillId="0" borderId="0" xfId="0"/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>
      <pane ySplit="1" topLeftCell="A26" activePane="bottomLeft" state="frozen"/>
      <selection pane="bottomLeft" activeCell="B1" sqref="B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4" t="s">
        <v>16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9"/>
      <c r="AQ5" s="31"/>
      <c r="BE5" s="342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6" t="s">
        <v>19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9"/>
      <c r="AQ6" s="31"/>
      <c r="BE6" s="343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3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3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3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43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43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3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43"/>
      <c r="BS13" s="24" t="s">
        <v>8</v>
      </c>
    </row>
    <row r="14" spans="1:74" ht="15">
      <c r="B14" s="28"/>
      <c r="C14" s="29"/>
      <c r="D14" s="29"/>
      <c r="E14" s="347" t="s">
        <v>32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43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3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43"/>
      <c r="BS16" s="24" t="s">
        <v>6</v>
      </c>
    </row>
    <row r="17" spans="2:71" ht="18.399999999999999" customHeight="1">
      <c r="B17" s="28"/>
      <c r="C17" s="29"/>
      <c r="D17" s="29"/>
      <c r="E17" s="35" t="s">
        <v>29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43"/>
      <c r="BS17" s="24" t="s">
        <v>34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3"/>
      <c r="BS18" s="24" t="s">
        <v>8</v>
      </c>
    </row>
    <row r="19" spans="2:71" ht="14.45" customHeight="1">
      <c r="B19" s="28"/>
      <c r="C19" s="29"/>
      <c r="D19" s="37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3"/>
      <c r="BS19" s="24" t="s">
        <v>8</v>
      </c>
    </row>
    <row r="20" spans="2:71" ht="16.5" customHeight="1">
      <c r="B20" s="28"/>
      <c r="C20" s="29"/>
      <c r="D20" s="29"/>
      <c r="E20" s="349" t="s">
        <v>21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9"/>
      <c r="AP20" s="29"/>
      <c r="AQ20" s="31"/>
      <c r="BE20" s="343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3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3"/>
    </row>
    <row r="23" spans="2:71" s="1" customFormat="1" ht="25.9" customHeight="1">
      <c r="B23" s="41"/>
      <c r="C23" s="42"/>
      <c r="D23" s="43" t="s">
        <v>36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0" t="e">
        <f>ROUND(AG51,2)</f>
        <v>#REF!</v>
      </c>
      <c r="AL23" s="351"/>
      <c r="AM23" s="351"/>
      <c r="AN23" s="351"/>
      <c r="AO23" s="351"/>
      <c r="AP23" s="42"/>
      <c r="AQ23" s="45"/>
      <c r="BE23" s="343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3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2" t="s">
        <v>37</v>
      </c>
      <c r="M25" s="352"/>
      <c r="N25" s="352"/>
      <c r="O25" s="352"/>
      <c r="P25" s="42"/>
      <c r="Q25" s="42"/>
      <c r="R25" s="42"/>
      <c r="S25" s="42"/>
      <c r="T25" s="42"/>
      <c r="U25" s="42"/>
      <c r="V25" s="42"/>
      <c r="W25" s="352" t="s">
        <v>38</v>
      </c>
      <c r="X25" s="352"/>
      <c r="Y25" s="352"/>
      <c r="Z25" s="352"/>
      <c r="AA25" s="352"/>
      <c r="AB25" s="352"/>
      <c r="AC25" s="352"/>
      <c r="AD25" s="352"/>
      <c r="AE25" s="352"/>
      <c r="AF25" s="42"/>
      <c r="AG25" s="42"/>
      <c r="AH25" s="42"/>
      <c r="AI25" s="42"/>
      <c r="AJ25" s="42"/>
      <c r="AK25" s="352" t="s">
        <v>39</v>
      </c>
      <c r="AL25" s="352"/>
      <c r="AM25" s="352"/>
      <c r="AN25" s="352"/>
      <c r="AO25" s="352"/>
      <c r="AP25" s="42"/>
      <c r="AQ25" s="45"/>
      <c r="BE25" s="343"/>
    </row>
    <row r="26" spans="2:71" s="2" customFormat="1" ht="14.45" customHeight="1">
      <c r="B26" s="47"/>
      <c r="C26" s="48"/>
      <c r="D26" s="49" t="s">
        <v>40</v>
      </c>
      <c r="E26" s="48"/>
      <c r="F26" s="49" t="s">
        <v>41</v>
      </c>
      <c r="G26" s="48"/>
      <c r="H26" s="48"/>
      <c r="I26" s="48"/>
      <c r="J26" s="48"/>
      <c r="K26" s="48"/>
      <c r="L26" s="353">
        <v>0.21</v>
      </c>
      <c r="M26" s="354"/>
      <c r="N26" s="354"/>
      <c r="O26" s="354"/>
      <c r="P26" s="48"/>
      <c r="Q26" s="48"/>
      <c r="R26" s="48"/>
      <c r="S26" s="48"/>
      <c r="T26" s="48"/>
      <c r="U26" s="48"/>
      <c r="V26" s="48"/>
      <c r="W26" s="355" t="e">
        <f>ROUND(AZ51,2)</f>
        <v>#REF!</v>
      </c>
      <c r="X26" s="354"/>
      <c r="Y26" s="354"/>
      <c r="Z26" s="354"/>
      <c r="AA26" s="354"/>
      <c r="AB26" s="354"/>
      <c r="AC26" s="354"/>
      <c r="AD26" s="354"/>
      <c r="AE26" s="354"/>
      <c r="AF26" s="48"/>
      <c r="AG26" s="48"/>
      <c r="AH26" s="48"/>
      <c r="AI26" s="48"/>
      <c r="AJ26" s="48"/>
      <c r="AK26" s="355" t="e">
        <f>ROUND(AV51,2)</f>
        <v>#REF!</v>
      </c>
      <c r="AL26" s="354"/>
      <c r="AM26" s="354"/>
      <c r="AN26" s="354"/>
      <c r="AO26" s="354"/>
      <c r="AP26" s="48"/>
      <c r="AQ26" s="50"/>
      <c r="BE26" s="343"/>
    </row>
    <row r="27" spans="2:71" s="2" customFormat="1" ht="14.45" customHeight="1">
      <c r="B27" s="47"/>
      <c r="C27" s="48"/>
      <c r="D27" s="48"/>
      <c r="E27" s="48"/>
      <c r="F27" s="49" t="s">
        <v>42</v>
      </c>
      <c r="G27" s="48"/>
      <c r="H27" s="48"/>
      <c r="I27" s="48"/>
      <c r="J27" s="48"/>
      <c r="K27" s="48"/>
      <c r="L27" s="353">
        <v>0.15</v>
      </c>
      <c r="M27" s="354"/>
      <c r="N27" s="354"/>
      <c r="O27" s="354"/>
      <c r="P27" s="48"/>
      <c r="Q27" s="48"/>
      <c r="R27" s="48"/>
      <c r="S27" s="48"/>
      <c r="T27" s="48"/>
      <c r="U27" s="48"/>
      <c r="V27" s="48"/>
      <c r="W27" s="355" t="e">
        <f>ROUND(BA51,2)</f>
        <v>#REF!</v>
      </c>
      <c r="X27" s="354"/>
      <c r="Y27" s="354"/>
      <c r="Z27" s="354"/>
      <c r="AA27" s="354"/>
      <c r="AB27" s="354"/>
      <c r="AC27" s="354"/>
      <c r="AD27" s="354"/>
      <c r="AE27" s="354"/>
      <c r="AF27" s="48"/>
      <c r="AG27" s="48"/>
      <c r="AH27" s="48"/>
      <c r="AI27" s="48"/>
      <c r="AJ27" s="48"/>
      <c r="AK27" s="355" t="e">
        <f>ROUND(AW51,2)</f>
        <v>#REF!</v>
      </c>
      <c r="AL27" s="354"/>
      <c r="AM27" s="354"/>
      <c r="AN27" s="354"/>
      <c r="AO27" s="354"/>
      <c r="AP27" s="48"/>
      <c r="AQ27" s="50"/>
      <c r="BE27" s="343"/>
    </row>
    <row r="28" spans="2:71" s="2" customFormat="1" ht="14.45" hidden="1" customHeight="1">
      <c r="B28" s="47"/>
      <c r="C28" s="48"/>
      <c r="D28" s="48"/>
      <c r="E28" s="48"/>
      <c r="F28" s="49" t="s">
        <v>43</v>
      </c>
      <c r="G28" s="48"/>
      <c r="H28" s="48"/>
      <c r="I28" s="48"/>
      <c r="J28" s="48"/>
      <c r="K28" s="48"/>
      <c r="L28" s="353">
        <v>0.21</v>
      </c>
      <c r="M28" s="354"/>
      <c r="N28" s="354"/>
      <c r="O28" s="354"/>
      <c r="P28" s="48"/>
      <c r="Q28" s="48"/>
      <c r="R28" s="48"/>
      <c r="S28" s="48"/>
      <c r="T28" s="48"/>
      <c r="U28" s="48"/>
      <c r="V28" s="48"/>
      <c r="W28" s="355" t="e">
        <f>ROUND(BB51,2)</f>
        <v>#REF!</v>
      </c>
      <c r="X28" s="354"/>
      <c r="Y28" s="354"/>
      <c r="Z28" s="354"/>
      <c r="AA28" s="354"/>
      <c r="AB28" s="354"/>
      <c r="AC28" s="354"/>
      <c r="AD28" s="354"/>
      <c r="AE28" s="354"/>
      <c r="AF28" s="48"/>
      <c r="AG28" s="48"/>
      <c r="AH28" s="48"/>
      <c r="AI28" s="48"/>
      <c r="AJ28" s="48"/>
      <c r="AK28" s="355">
        <v>0</v>
      </c>
      <c r="AL28" s="354"/>
      <c r="AM28" s="354"/>
      <c r="AN28" s="354"/>
      <c r="AO28" s="354"/>
      <c r="AP28" s="48"/>
      <c r="AQ28" s="50"/>
      <c r="BE28" s="343"/>
    </row>
    <row r="29" spans="2:71" s="2" customFormat="1" ht="14.45" hidden="1" customHeight="1">
      <c r="B29" s="47"/>
      <c r="C29" s="48"/>
      <c r="D29" s="48"/>
      <c r="E29" s="48"/>
      <c r="F29" s="49" t="s">
        <v>44</v>
      </c>
      <c r="G29" s="48"/>
      <c r="H29" s="48"/>
      <c r="I29" s="48"/>
      <c r="J29" s="48"/>
      <c r="K29" s="48"/>
      <c r="L29" s="353">
        <v>0.15</v>
      </c>
      <c r="M29" s="354"/>
      <c r="N29" s="354"/>
      <c r="O29" s="354"/>
      <c r="P29" s="48"/>
      <c r="Q29" s="48"/>
      <c r="R29" s="48"/>
      <c r="S29" s="48"/>
      <c r="T29" s="48"/>
      <c r="U29" s="48"/>
      <c r="V29" s="48"/>
      <c r="W29" s="355" t="e">
        <f>ROUND(BC51,2)</f>
        <v>#REF!</v>
      </c>
      <c r="X29" s="354"/>
      <c r="Y29" s="354"/>
      <c r="Z29" s="354"/>
      <c r="AA29" s="354"/>
      <c r="AB29" s="354"/>
      <c r="AC29" s="354"/>
      <c r="AD29" s="354"/>
      <c r="AE29" s="354"/>
      <c r="AF29" s="48"/>
      <c r="AG29" s="48"/>
      <c r="AH29" s="48"/>
      <c r="AI29" s="48"/>
      <c r="AJ29" s="48"/>
      <c r="AK29" s="355">
        <v>0</v>
      </c>
      <c r="AL29" s="354"/>
      <c r="AM29" s="354"/>
      <c r="AN29" s="354"/>
      <c r="AO29" s="354"/>
      <c r="AP29" s="48"/>
      <c r="AQ29" s="50"/>
      <c r="BE29" s="343"/>
    </row>
    <row r="30" spans="2:71" s="2" customFormat="1" ht="14.45" hidden="1" customHeight="1">
      <c r="B30" s="47"/>
      <c r="C30" s="48"/>
      <c r="D30" s="48"/>
      <c r="E30" s="48"/>
      <c r="F30" s="49" t="s">
        <v>45</v>
      </c>
      <c r="G30" s="48"/>
      <c r="H30" s="48"/>
      <c r="I30" s="48"/>
      <c r="J30" s="48"/>
      <c r="K30" s="48"/>
      <c r="L30" s="353">
        <v>0</v>
      </c>
      <c r="M30" s="354"/>
      <c r="N30" s="354"/>
      <c r="O30" s="354"/>
      <c r="P30" s="48"/>
      <c r="Q30" s="48"/>
      <c r="R30" s="48"/>
      <c r="S30" s="48"/>
      <c r="T30" s="48"/>
      <c r="U30" s="48"/>
      <c r="V30" s="48"/>
      <c r="W30" s="355" t="e">
        <f>ROUND(BD51,2)</f>
        <v>#REF!</v>
      </c>
      <c r="X30" s="354"/>
      <c r="Y30" s="354"/>
      <c r="Z30" s="354"/>
      <c r="AA30" s="354"/>
      <c r="AB30" s="354"/>
      <c r="AC30" s="354"/>
      <c r="AD30" s="354"/>
      <c r="AE30" s="354"/>
      <c r="AF30" s="48"/>
      <c r="AG30" s="48"/>
      <c r="AH30" s="48"/>
      <c r="AI30" s="48"/>
      <c r="AJ30" s="48"/>
      <c r="AK30" s="355">
        <v>0</v>
      </c>
      <c r="AL30" s="354"/>
      <c r="AM30" s="354"/>
      <c r="AN30" s="354"/>
      <c r="AO30" s="354"/>
      <c r="AP30" s="48"/>
      <c r="AQ30" s="50"/>
      <c r="BE30" s="343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3"/>
    </row>
    <row r="32" spans="2:71" s="1" customFormat="1" ht="25.9" customHeight="1">
      <c r="B32" s="41"/>
      <c r="C32" s="51"/>
      <c r="D32" s="52" t="s">
        <v>46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47</v>
      </c>
      <c r="U32" s="53"/>
      <c r="V32" s="53"/>
      <c r="W32" s="53"/>
      <c r="X32" s="356" t="s">
        <v>48</v>
      </c>
      <c r="Y32" s="357"/>
      <c r="Z32" s="357"/>
      <c r="AA32" s="357"/>
      <c r="AB32" s="357"/>
      <c r="AC32" s="53"/>
      <c r="AD32" s="53"/>
      <c r="AE32" s="53"/>
      <c r="AF32" s="53"/>
      <c r="AG32" s="53"/>
      <c r="AH32" s="53"/>
      <c r="AI32" s="53"/>
      <c r="AJ32" s="53"/>
      <c r="AK32" s="358" t="e">
        <f>SUM(AK23:AK30)</f>
        <v>#REF!</v>
      </c>
      <c r="AL32" s="357"/>
      <c r="AM32" s="357"/>
      <c r="AN32" s="357"/>
      <c r="AO32" s="359"/>
      <c r="AP32" s="51"/>
      <c r="AQ32" s="55"/>
      <c r="BE32" s="343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49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simul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0" t="str">
        <f>K6</f>
        <v>Objekt Lékařské fakulty Univerzity Karlovy - Simulační centrum LF HK</v>
      </c>
      <c r="M42" s="361"/>
      <c r="N42" s="361"/>
      <c r="O42" s="361"/>
      <c r="P42" s="361"/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Hradec Králové, Šimkova 870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2" t="str">
        <f>IF(AN8= "","",AN8)</f>
        <v>30.04.2018</v>
      </c>
      <c r="AN44" s="362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3" t="str">
        <f>IF(E17="","",E17)</f>
        <v xml:space="preserve"> </v>
      </c>
      <c r="AN46" s="363"/>
      <c r="AO46" s="363"/>
      <c r="AP46" s="363"/>
      <c r="AQ46" s="63"/>
      <c r="AR46" s="61"/>
      <c r="AS46" s="364" t="s">
        <v>50</v>
      </c>
      <c r="AT46" s="365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6"/>
      <c r="AT47" s="367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8"/>
      <c r="AT48" s="369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0" t="s">
        <v>51</v>
      </c>
      <c r="D49" s="371"/>
      <c r="E49" s="371"/>
      <c r="F49" s="371"/>
      <c r="G49" s="371"/>
      <c r="H49" s="79"/>
      <c r="I49" s="372" t="s">
        <v>52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1"/>
      <c r="Y49" s="371"/>
      <c r="Z49" s="371"/>
      <c r="AA49" s="371"/>
      <c r="AB49" s="371"/>
      <c r="AC49" s="371"/>
      <c r="AD49" s="371"/>
      <c r="AE49" s="371"/>
      <c r="AF49" s="371"/>
      <c r="AG49" s="373" t="s">
        <v>53</v>
      </c>
      <c r="AH49" s="371"/>
      <c r="AI49" s="371"/>
      <c r="AJ49" s="371"/>
      <c r="AK49" s="371"/>
      <c r="AL49" s="371"/>
      <c r="AM49" s="371"/>
      <c r="AN49" s="372" t="s">
        <v>54</v>
      </c>
      <c r="AO49" s="371"/>
      <c r="AP49" s="371"/>
      <c r="AQ49" s="80" t="s">
        <v>55</v>
      </c>
      <c r="AR49" s="61"/>
      <c r="AS49" s="81" t="s">
        <v>56</v>
      </c>
      <c r="AT49" s="82" t="s">
        <v>57</v>
      </c>
      <c r="AU49" s="82" t="s">
        <v>58</v>
      </c>
      <c r="AV49" s="82" t="s">
        <v>59</v>
      </c>
      <c r="AW49" s="82" t="s">
        <v>60</v>
      </c>
      <c r="AX49" s="82" t="s">
        <v>61</v>
      </c>
      <c r="AY49" s="82" t="s">
        <v>62</v>
      </c>
      <c r="AZ49" s="82" t="s">
        <v>63</v>
      </c>
      <c r="BA49" s="82" t="s">
        <v>64</v>
      </c>
      <c r="BB49" s="82" t="s">
        <v>65</v>
      </c>
      <c r="BC49" s="82" t="s">
        <v>66</v>
      </c>
      <c r="BD49" s="83" t="s">
        <v>67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68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8" t="e">
        <f>ROUND(SUM(AG52:AG56),2)</f>
        <v>#REF!</v>
      </c>
      <c r="AH51" s="378"/>
      <c r="AI51" s="378"/>
      <c r="AJ51" s="378"/>
      <c r="AK51" s="378"/>
      <c r="AL51" s="378"/>
      <c r="AM51" s="378"/>
      <c r="AN51" s="379" t="e">
        <f t="shared" ref="AN51:AN56" si="0">SUM(AG51,AT51)</f>
        <v>#REF!</v>
      </c>
      <c r="AO51" s="379"/>
      <c r="AP51" s="379"/>
      <c r="AQ51" s="89" t="s">
        <v>21</v>
      </c>
      <c r="AR51" s="71"/>
      <c r="AS51" s="90">
        <f>ROUND(SUM(AS52:AS56),2)</f>
        <v>0</v>
      </c>
      <c r="AT51" s="91" t="e">
        <f t="shared" ref="AT51:AT56" si="1">ROUND(SUM(AV51:AW51),2)</f>
        <v>#REF!</v>
      </c>
      <c r="AU51" s="92" t="e">
        <f>ROUND(SUM(AU52:AU56),5)</f>
        <v>#REF!</v>
      </c>
      <c r="AV51" s="91" t="e">
        <f>ROUND(AZ51*L26,2)</f>
        <v>#REF!</v>
      </c>
      <c r="AW51" s="91" t="e">
        <f>ROUND(BA51*L27,2)</f>
        <v>#REF!</v>
      </c>
      <c r="AX51" s="91" t="e">
        <f>ROUND(BB51*L26,2)</f>
        <v>#REF!</v>
      </c>
      <c r="AY51" s="91" t="e">
        <f>ROUND(BC51*L27,2)</f>
        <v>#REF!</v>
      </c>
      <c r="AZ51" s="91" t="e">
        <f>ROUND(SUM(AZ52:AZ56),2)</f>
        <v>#REF!</v>
      </c>
      <c r="BA51" s="91" t="e">
        <f>ROUND(SUM(BA52:BA56),2)</f>
        <v>#REF!</v>
      </c>
      <c r="BB51" s="91" t="e">
        <f>ROUND(SUM(BB52:BB56),2)</f>
        <v>#REF!</v>
      </c>
      <c r="BC51" s="91" t="e">
        <f>ROUND(SUM(BC52:BC56),2)</f>
        <v>#REF!</v>
      </c>
      <c r="BD51" s="93" t="e">
        <f>ROUND(SUM(BD52:BD56),2)</f>
        <v>#REF!</v>
      </c>
      <c r="BS51" s="94" t="s">
        <v>69</v>
      </c>
      <c r="BT51" s="94" t="s">
        <v>70</v>
      </c>
      <c r="BU51" s="95" t="s">
        <v>71</v>
      </c>
      <c r="BV51" s="94" t="s">
        <v>72</v>
      </c>
      <c r="BW51" s="94" t="s">
        <v>7</v>
      </c>
      <c r="BX51" s="94" t="s">
        <v>73</v>
      </c>
      <c r="CL51" s="94" t="s">
        <v>21</v>
      </c>
    </row>
    <row r="52" spans="1:91" s="5" customFormat="1" ht="16.5" customHeight="1">
      <c r="A52" s="96" t="s">
        <v>74</v>
      </c>
      <c r="B52" s="97"/>
      <c r="C52" s="98"/>
      <c r="D52" s="376" t="s">
        <v>75</v>
      </c>
      <c r="E52" s="376"/>
      <c r="F52" s="376"/>
      <c r="G52" s="376"/>
      <c r="H52" s="376"/>
      <c r="I52" s="99"/>
      <c r="J52" s="376" t="s">
        <v>76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4">
        <f>'stav - Stavební část'!J27</f>
        <v>0</v>
      </c>
      <c r="AH52" s="375"/>
      <c r="AI52" s="375"/>
      <c r="AJ52" s="375"/>
      <c r="AK52" s="375"/>
      <c r="AL52" s="375"/>
      <c r="AM52" s="375"/>
      <c r="AN52" s="374">
        <f t="shared" si="0"/>
        <v>0</v>
      </c>
      <c r="AO52" s="375"/>
      <c r="AP52" s="375"/>
      <c r="AQ52" s="100" t="s">
        <v>77</v>
      </c>
      <c r="AR52" s="101"/>
      <c r="AS52" s="102">
        <v>0</v>
      </c>
      <c r="AT52" s="103">
        <f t="shared" si="1"/>
        <v>0</v>
      </c>
      <c r="AU52" s="104">
        <f>'stav - Stavební část'!P96</f>
        <v>0</v>
      </c>
      <c r="AV52" s="103">
        <f>'stav - Stavební část'!J30</f>
        <v>0</v>
      </c>
      <c r="AW52" s="103">
        <f>'stav - Stavební část'!J31</f>
        <v>0</v>
      </c>
      <c r="AX52" s="103">
        <f>'stav - Stavební část'!J32</f>
        <v>0</v>
      </c>
      <c r="AY52" s="103">
        <f>'stav - Stavební část'!J33</f>
        <v>0</v>
      </c>
      <c r="AZ52" s="103">
        <f>'stav - Stavební část'!F30</f>
        <v>0</v>
      </c>
      <c r="BA52" s="103">
        <f>'stav - Stavební část'!F31</f>
        <v>0</v>
      </c>
      <c r="BB52" s="103">
        <f>'stav - Stavební část'!F32</f>
        <v>0</v>
      </c>
      <c r="BC52" s="103">
        <f>'stav - Stavební část'!F33</f>
        <v>0</v>
      </c>
      <c r="BD52" s="105">
        <f>'stav - Stavební část'!F34</f>
        <v>0</v>
      </c>
      <c r="BT52" s="106" t="s">
        <v>78</v>
      </c>
      <c r="BV52" s="106" t="s">
        <v>72</v>
      </c>
      <c r="BW52" s="106" t="s">
        <v>79</v>
      </c>
      <c r="BX52" s="106" t="s">
        <v>7</v>
      </c>
      <c r="CL52" s="106" t="s">
        <v>21</v>
      </c>
      <c r="CM52" s="106" t="s">
        <v>80</v>
      </c>
    </row>
    <row r="53" spans="1:91" s="5" customFormat="1" ht="16.5" customHeight="1">
      <c r="A53" s="96" t="s">
        <v>74</v>
      </c>
      <c r="B53" s="97"/>
      <c r="C53" s="98"/>
      <c r="D53" s="376" t="s">
        <v>81</v>
      </c>
      <c r="E53" s="376"/>
      <c r="F53" s="376"/>
      <c r="G53" s="376"/>
      <c r="H53" s="376"/>
      <c r="I53" s="99"/>
      <c r="J53" s="376" t="s">
        <v>82</v>
      </c>
      <c r="K53" s="376"/>
      <c r="L53" s="376"/>
      <c r="M53" s="376"/>
      <c r="N53" s="376"/>
      <c r="O53" s="376"/>
      <c r="P53" s="376"/>
      <c r="Q53" s="376"/>
      <c r="R53" s="376"/>
      <c r="S53" s="376"/>
      <c r="T53" s="376"/>
      <c r="U53" s="376"/>
      <c r="V53" s="376"/>
      <c r="W53" s="376"/>
      <c r="X53" s="376"/>
      <c r="Y53" s="376"/>
      <c r="Z53" s="376"/>
      <c r="AA53" s="376"/>
      <c r="AB53" s="376"/>
      <c r="AC53" s="376"/>
      <c r="AD53" s="376"/>
      <c r="AE53" s="376"/>
      <c r="AF53" s="376"/>
      <c r="AG53" s="374">
        <f>'el - Elektroinstalace'!J27</f>
        <v>0</v>
      </c>
      <c r="AH53" s="375"/>
      <c r="AI53" s="375"/>
      <c r="AJ53" s="375"/>
      <c r="AK53" s="375"/>
      <c r="AL53" s="375"/>
      <c r="AM53" s="375"/>
      <c r="AN53" s="374">
        <f t="shared" si="0"/>
        <v>0</v>
      </c>
      <c r="AO53" s="375"/>
      <c r="AP53" s="375"/>
      <c r="AQ53" s="100" t="s">
        <v>77</v>
      </c>
      <c r="AR53" s="101"/>
      <c r="AS53" s="102">
        <v>0</v>
      </c>
      <c r="AT53" s="103">
        <f t="shared" si="1"/>
        <v>0</v>
      </c>
      <c r="AU53" s="104">
        <f>'el - Elektroinstalace'!P78</f>
        <v>0</v>
      </c>
      <c r="AV53" s="103">
        <f>'el - Elektroinstalace'!J30</f>
        <v>0</v>
      </c>
      <c r="AW53" s="103">
        <f>'el - Elektroinstalace'!J31</f>
        <v>0</v>
      </c>
      <c r="AX53" s="103">
        <f>'el - Elektroinstalace'!J32</f>
        <v>0</v>
      </c>
      <c r="AY53" s="103">
        <f>'el - Elektroinstalace'!J33</f>
        <v>0</v>
      </c>
      <c r="AZ53" s="103">
        <f>'el - Elektroinstalace'!F30</f>
        <v>0</v>
      </c>
      <c r="BA53" s="103">
        <f>'el - Elektroinstalace'!F31</f>
        <v>0</v>
      </c>
      <c r="BB53" s="103">
        <f>'el - Elektroinstalace'!F32</f>
        <v>0</v>
      </c>
      <c r="BC53" s="103">
        <f>'el - Elektroinstalace'!F33</f>
        <v>0</v>
      </c>
      <c r="BD53" s="105">
        <f>'el - Elektroinstalace'!F34</f>
        <v>0</v>
      </c>
      <c r="BT53" s="106" t="s">
        <v>78</v>
      </c>
      <c r="BV53" s="106" t="s">
        <v>72</v>
      </c>
      <c r="BW53" s="106" t="s">
        <v>83</v>
      </c>
      <c r="BX53" s="106" t="s">
        <v>7</v>
      </c>
      <c r="CL53" s="106" t="s">
        <v>21</v>
      </c>
      <c r="CM53" s="106" t="s">
        <v>80</v>
      </c>
    </row>
    <row r="54" spans="1:91" s="5" customFormat="1" ht="16.5" customHeight="1">
      <c r="A54" s="96" t="s">
        <v>74</v>
      </c>
      <c r="B54" s="97"/>
      <c r="C54" s="98"/>
      <c r="D54" s="376" t="s">
        <v>84</v>
      </c>
      <c r="E54" s="376"/>
      <c r="F54" s="376"/>
      <c r="G54" s="376"/>
      <c r="H54" s="376"/>
      <c r="I54" s="99"/>
      <c r="J54" s="376" t="s">
        <v>85</v>
      </c>
      <c r="K54" s="376"/>
      <c r="L54" s="376"/>
      <c r="M54" s="376"/>
      <c r="N54" s="376"/>
      <c r="O54" s="376"/>
      <c r="P54" s="376"/>
      <c r="Q54" s="376"/>
      <c r="R54" s="376"/>
      <c r="S54" s="376"/>
      <c r="T54" s="376"/>
      <c r="U54" s="376"/>
      <c r="V54" s="376"/>
      <c r="W54" s="376"/>
      <c r="X54" s="376"/>
      <c r="Y54" s="376"/>
      <c r="Z54" s="376"/>
      <c r="AA54" s="376"/>
      <c r="AB54" s="376"/>
      <c r="AC54" s="376"/>
      <c r="AD54" s="376"/>
      <c r="AE54" s="376"/>
      <c r="AF54" s="376"/>
      <c r="AG54" s="374" t="e">
        <f>#REF!</f>
        <v>#REF!</v>
      </c>
      <c r="AH54" s="375"/>
      <c r="AI54" s="375"/>
      <c r="AJ54" s="375"/>
      <c r="AK54" s="375"/>
      <c r="AL54" s="375"/>
      <c r="AM54" s="375"/>
      <c r="AN54" s="374" t="e">
        <f t="shared" si="0"/>
        <v>#REF!</v>
      </c>
      <c r="AO54" s="375"/>
      <c r="AP54" s="375"/>
      <c r="AQ54" s="100" t="s">
        <v>77</v>
      </c>
      <c r="AR54" s="101"/>
      <c r="AS54" s="102">
        <v>0</v>
      </c>
      <c r="AT54" s="103" t="e">
        <f t="shared" si="1"/>
        <v>#REF!</v>
      </c>
      <c r="AU54" s="104" t="e">
        <f>#REF!</f>
        <v>#REF!</v>
      </c>
      <c r="AV54" s="103" t="e">
        <f>#REF!</f>
        <v>#REF!</v>
      </c>
      <c r="AW54" s="103" t="e">
        <f>#REF!</f>
        <v>#REF!</v>
      </c>
      <c r="AX54" s="103" t="e">
        <f>#REF!</f>
        <v>#REF!</v>
      </c>
      <c r="AY54" s="103" t="e">
        <f>#REF!</f>
        <v>#REF!</v>
      </c>
      <c r="AZ54" s="103" t="e">
        <f>#REF!</f>
        <v>#REF!</v>
      </c>
      <c r="BA54" s="103" t="e">
        <f>#REF!</f>
        <v>#REF!</v>
      </c>
      <c r="BB54" s="103" t="e">
        <f>#REF!</f>
        <v>#REF!</v>
      </c>
      <c r="BC54" s="103" t="e">
        <f>#REF!</f>
        <v>#REF!</v>
      </c>
      <c r="BD54" s="105" t="e">
        <f>#REF!</f>
        <v>#REF!</v>
      </c>
      <c r="BT54" s="106" t="s">
        <v>78</v>
      </c>
      <c r="BV54" s="106" t="s">
        <v>72</v>
      </c>
      <c r="BW54" s="106" t="s">
        <v>86</v>
      </c>
      <c r="BX54" s="106" t="s">
        <v>7</v>
      </c>
      <c r="CL54" s="106" t="s">
        <v>21</v>
      </c>
      <c r="CM54" s="106" t="s">
        <v>80</v>
      </c>
    </row>
    <row r="55" spans="1:91" s="5" customFormat="1" ht="16.5" customHeight="1">
      <c r="A55" s="96" t="s">
        <v>74</v>
      </c>
      <c r="B55" s="97"/>
      <c r="C55" s="98"/>
      <c r="D55" s="376" t="s">
        <v>87</v>
      </c>
      <c r="E55" s="376"/>
      <c r="F55" s="376"/>
      <c r="G55" s="376"/>
      <c r="H55" s="376"/>
      <c r="I55" s="99"/>
      <c r="J55" s="376" t="s">
        <v>88</v>
      </c>
      <c r="K55" s="376"/>
      <c r="L55" s="376"/>
      <c r="M55" s="376"/>
      <c r="N55" s="376"/>
      <c r="O55" s="376"/>
      <c r="P55" s="376"/>
      <c r="Q55" s="376"/>
      <c r="R55" s="376"/>
      <c r="S55" s="376"/>
      <c r="T55" s="376"/>
      <c r="U55" s="376"/>
      <c r="V55" s="376"/>
      <c r="W55" s="376"/>
      <c r="X55" s="376"/>
      <c r="Y55" s="376"/>
      <c r="Z55" s="376"/>
      <c r="AA55" s="376"/>
      <c r="AB55" s="376"/>
      <c r="AC55" s="376"/>
      <c r="AD55" s="376"/>
      <c r="AE55" s="376"/>
      <c r="AF55" s="376"/>
      <c r="AG55" s="374">
        <f>'slp - Slaboproud'!J27</f>
        <v>0</v>
      </c>
      <c r="AH55" s="375"/>
      <c r="AI55" s="375"/>
      <c r="AJ55" s="375"/>
      <c r="AK55" s="375"/>
      <c r="AL55" s="375"/>
      <c r="AM55" s="375"/>
      <c r="AN55" s="374">
        <f t="shared" si="0"/>
        <v>0</v>
      </c>
      <c r="AO55" s="375"/>
      <c r="AP55" s="375"/>
      <c r="AQ55" s="100" t="s">
        <v>77</v>
      </c>
      <c r="AR55" s="101"/>
      <c r="AS55" s="102">
        <v>0</v>
      </c>
      <c r="AT55" s="103">
        <f t="shared" si="1"/>
        <v>0</v>
      </c>
      <c r="AU55" s="104">
        <f>'slp - Slaboproud'!P78</f>
        <v>0</v>
      </c>
      <c r="AV55" s="103">
        <f>'slp - Slaboproud'!J30</f>
        <v>0</v>
      </c>
      <c r="AW55" s="103">
        <f>'slp - Slaboproud'!J31</f>
        <v>0</v>
      </c>
      <c r="AX55" s="103">
        <f>'slp - Slaboproud'!J32</f>
        <v>0</v>
      </c>
      <c r="AY55" s="103">
        <f>'slp - Slaboproud'!J33</f>
        <v>0</v>
      </c>
      <c r="AZ55" s="103">
        <f>'slp - Slaboproud'!F30</f>
        <v>0</v>
      </c>
      <c r="BA55" s="103">
        <f>'slp - Slaboproud'!F31</f>
        <v>0</v>
      </c>
      <c r="BB55" s="103">
        <f>'slp - Slaboproud'!F32</f>
        <v>0</v>
      </c>
      <c r="BC55" s="103">
        <f>'slp - Slaboproud'!F33</f>
        <v>0</v>
      </c>
      <c r="BD55" s="105">
        <f>'slp - Slaboproud'!F34</f>
        <v>0</v>
      </c>
      <c r="BT55" s="106" t="s">
        <v>78</v>
      </c>
      <c r="BV55" s="106" t="s">
        <v>72</v>
      </c>
      <c r="BW55" s="106" t="s">
        <v>89</v>
      </c>
      <c r="BX55" s="106" t="s">
        <v>7</v>
      </c>
      <c r="CL55" s="106" t="s">
        <v>21</v>
      </c>
      <c r="CM55" s="106" t="s">
        <v>80</v>
      </c>
    </row>
    <row r="56" spans="1:91" s="5" customFormat="1" ht="16.5" customHeight="1">
      <c r="A56" s="96" t="s">
        <v>74</v>
      </c>
      <c r="B56" s="97"/>
      <c r="C56" s="98"/>
      <c r="D56" s="376" t="s">
        <v>90</v>
      </c>
      <c r="E56" s="376"/>
      <c r="F56" s="376"/>
      <c r="G56" s="376"/>
      <c r="H56" s="376"/>
      <c r="I56" s="99"/>
      <c r="J56" s="376" t="s">
        <v>91</v>
      </c>
      <c r="K56" s="376"/>
      <c r="L56" s="376"/>
      <c r="M56" s="376"/>
      <c r="N56" s="376"/>
      <c r="O56" s="376"/>
      <c r="P56" s="376"/>
      <c r="Q56" s="376"/>
      <c r="R56" s="376"/>
      <c r="S56" s="376"/>
      <c r="T56" s="376"/>
      <c r="U56" s="376"/>
      <c r="V56" s="376"/>
      <c r="W56" s="376"/>
      <c r="X56" s="376"/>
      <c r="Y56" s="376"/>
      <c r="Z56" s="376"/>
      <c r="AA56" s="376"/>
      <c r="AB56" s="376"/>
      <c r="AC56" s="376"/>
      <c r="AD56" s="376"/>
      <c r="AE56" s="376"/>
      <c r="AF56" s="376"/>
      <c r="AG56" s="374">
        <f>'vrn - Vedlejší a ostatní ...'!J27</f>
        <v>0</v>
      </c>
      <c r="AH56" s="375"/>
      <c r="AI56" s="375"/>
      <c r="AJ56" s="375"/>
      <c r="AK56" s="375"/>
      <c r="AL56" s="375"/>
      <c r="AM56" s="375"/>
      <c r="AN56" s="374">
        <f t="shared" si="0"/>
        <v>0</v>
      </c>
      <c r="AO56" s="375"/>
      <c r="AP56" s="375"/>
      <c r="AQ56" s="100" t="s">
        <v>77</v>
      </c>
      <c r="AR56" s="101"/>
      <c r="AS56" s="107">
        <v>0</v>
      </c>
      <c r="AT56" s="108">
        <f t="shared" si="1"/>
        <v>0</v>
      </c>
      <c r="AU56" s="109">
        <f>'vrn - Vedlejší a ostatní ...'!P82</f>
        <v>0</v>
      </c>
      <c r="AV56" s="108">
        <f>'vrn - Vedlejší a ostatní ...'!J30</f>
        <v>0</v>
      </c>
      <c r="AW56" s="108">
        <f>'vrn - Vedlejší a ostatní ...'!J31</f>
        <v>0</v>
      </c>
      <c r="AX56" s="108">
        <f>'vrn - Vedlejší a ostatní ...'!J32</f>
        <v>0</v>
      </c>
      <c r="AY56" s="108">
        <f>'vrn - Vedlejší a ostatní ...'!J33</f>
        <v>0</v>
      </c>
      <c r="AZ56" s="108">
        <f>'vrn - Vedlejší a ostatní ...'!F30</f>
        <v>0</v>
      </c>
      <c r="BA56" s="108">
        <f>'vrn - Vedlejší a ostatní ...'!F31</f>
        <v>0</v>
      </c>
      <c r="BB56" s="108">
        <f>'vrn - Vedlejší a ostatní ...'!F32</f>
        <v>0</v>
      </c>
      <c r="BC56" s="108">
        <f>'vrn - Vedlejší a ostatní ...'!F33</f>
        <v>0</v>
      </c>
      <c r="BD56" s="110">
        <f>'vrn - Vedlejší a ostatní ...'!F34</f>
        <v>0</v>
      </c>
      <c r="BT56" s="106" t="s">
        <v>78</v>
      </c>
      <c r="BV56" s="106" t="s">
        <v>72</v>
      </c>
      <c r="BW56" s="106" t="s">
        <v>92</v>
      </c>
      <c r="BX56" s="106" t="s">
        <v>7</v>
      </c>
      <c r="CL56" s="106" t="s">
        <v>21</v>
      </c>
      <c r="CM56" s="106" t="s">
        <v>80</v>
      </c>
    </row>
    <row r="57" spans="1:91" s="1" customFormat="1" ht="30" customHeight="1">
      <c r="B57" s="41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1"/>
    </row>
    <row r="58" spans="1:91" s="1" customFormat="1" ht="6.95" customHeight="1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61"/>
    </row>
  </sheetData>
  <sheetProtection algorithmName="SHA-512" hashValue="Up9mC5hRKr3/jQybAppO5LeMR2LtkiHCBx7ZrMgkahpd81729+YXQI7Tvd8XzmmcWyziA2AZ1Es1N9OFc8pHXw==" saltValue="IxWwDO4ES9QNCGxx4kamvwgW2CoSK+BE+HMxU3KvMFvQuE7SfzmZVql9HRyv9We+ToMJvFQJwRdz9rYgr3gFsw==" spinCount="100000" sheet="1" objects="1" scenarios="1" formatColumns="0" formatRows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tav - Stavební část'!C2" display="/"/>
    <hyperlink ref="A53" location="'el - Elektroinstalace'!C2" display="/"/>
    <hyperlink ref="A54" location="'media - AV media'!C2" display="/"/>
    <hyperlink ref="A55" location="'slp - Slaboproud'!C2" display="/"/>
    <hyperlink ref="A56" location="'vr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57"/>
  <sheetViews>
    <sheetView tabSelected="1" topLeftCell="A19" workbookViewId="0">
      <selection activeCell="A54" sqref="A54:XFD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4" t="s">
        <v>16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9"/>
      <c r="AQ5" s="31"/>
      <c r="BE5" s="342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6" t="s">
        <v>19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9"/>
      <c r="AQ6" s="31"/>
      <c r="BE6" s="343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3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3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3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43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43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3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43"/>
      <c r="BS13" s="24" t="s">
        <v>8</v>
      </c>
    </row>
    <row r="14" spans="1:74" ht="15">
      <c r="B14" s="28"/>
      <c r="C14" s="29"/>
      <c r="D14" s="29"/>
      <c r="E14" s="347" t="s">
        <v>32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43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3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43"/>
      <c r="BS16" s="24" t="s">
        <v>6</v>
      </c>
    </row>
    <row r="17" spans="2:71" ht="18.399999999999999" customHeight="1">
      <c r="B17" s="28"/>
      <c r="C17" s="29"/>
      <c r="D17" s="29"/>
      <c r="E17" s="35" t="s">
        <v>29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43"/>
      <c r="BS17" s="24" t="s">
        <v>34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3"/>
      <c r="BS18" s="24" t="s">
        <v>8</v>
      </c>
    </row>
    <row r="19" spans="2:71" ht="14.45" customHeight="1">
      <c r="B19" s="28"/>
      <c r="C19" s="29"/>
      <c r="D19" s="37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3"/>
      <c r="BS19" s="24" t="s">
        <v>8</v>
      </c>
    </row>
    <row r="20" spans="2:71" ht="16.5" customHeight="1">
      <c r="B20" s="28"/>
      <c r="C20" s="29"/>
      <c r="D20" s="29"/>
      <c r="E20" s="349" t="s">
        <v>21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9"/>
      <c r="AP20" s="29"/>
      <c r="AQ20" s="31"/>
      <c r="BE20" s="343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3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3"/>
    </row>
    <row r="23" spans="2:71" s="1" customFormat="1" ht="25.9" customHeight="1">
      <c r="B23" s="41"/>
      <c r="C23" s="42"/>
      <c r="D23" s="43" t="s">
        <v>36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0">
        <f>ROUND(AG51,2)</f>
        <v>0</v>
      </c>
      <c r="AL23" s="351"/>
      <c r="AM23" s="351"/>
      <c r="AN23" s="351"/>
      <c r="AO23" s="351"/>
      <c r="AP23" s="42"/>
      <c r="AQ23" s="45"/>
      <c r="BE23" s="343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3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2" t="s">
        <v>37</v>
      </c>
      <c r="M25" s="352"/>
      <c r="N25" s="352"/>
      <c r="O25" s="352"/>
      <c r="P25" s="42"/>
      <c r="Q25" s="42"/>
      <c r="R25" s="42"/>
      <c r="S25" s="42"/>
      <c r="T25" s="42"/>
      <c r="U25" s="42"/>
      <c r="V25" s="42"/>
      <c r="W25" s="352" t="s">
        <v>38</v>
      </c>
      <c r="X25" s="352"/>
      <c r="Y25" s="352"/>
      <c r="Z25" s="352"/>
      <c r="AA25" s="352"/>
      <c r="AB25" s="352"/>
      <c r="AC25" s="352"/>
      <c r="AD25" s="352"/>
      <c r="AE25" s="352"/>
      <c r="AF25" s="42"/>
      <c r="AG25" s="42"/>
      <c r="AH25" s="42"/>
      <c r="AI25" s="42"/>
      <c r="AJ25" s="42"/>
      <c r="AK25" s="352" t="s">
        <v>39</v>
      </c>
      <c r="AL25" s="352"/>
      <c r="AM25" s="352"/>
      <c r="AN25" s="352"/>
      <c r="AO25" s="352"/>
      <c r="AP25" s="42"/>
      <c r="AQ25" s="45"/>
      <c r="BE25" s="343"/>
    </row>
    <row r="26" spans="2:71" s="2" customFormat="1" ht="14.45" customHeight="1">
      <c r="B26" s="47"/>
      <c r="C26" s="48"/>
      <c r="D26" s="49" t="s">
        <v>40</v>
      </c>
      <c r="E26" s="48"/>
      <c r="F26" s="49" t="s">
        <v>41</v>
      </c>
      <c r="G26" s="48"/>
      <c r="H26" s="48"/>
      <c r="I26" s="48"/>
      <c r="J26" s="48"/>
      <c r="K26" s="48"/>
      <c r="L26" s="353">
        <v>0.21</v>
      </c>
      <c r="M26" s="354"/>
      <c r="N26" s="354"/>
      <c r="O26" s="354"/>
      <c r="P26" s="48"/>
      <c r="Q26" s="48"/>
      <c r="R26" s="48"/>
      <c r="S26" s="48"/>
      <c r="T26" s="48"/>
      <c r="U26" s="48"/>
      <c r="V26" s="48"/>
      <c r="W26" s="355">
        <f>ROUND(AZ51,2)</f>
        <v>0</v>
      </c>
      <c r="X26" s="354"/>
      <c r="Y26" s="354"/>
      <c r="Z26" s="354"/>
      <c r="AA26" s="354"/>
      <c r="AB26" s="354"/>
      <c r="AC26" s="354"/>
      <c r="AD26" s="354"/>
      <c r="AE26" s="354"/>
      <c r="AF26" s="48"/>
      <c r="AG26" s="48"/>
      <c r="AH26" s="48"/>
      <c r="AI26" s="48"/>
      <c r="AJ26" s="48"/>
      <c r="AK26" s="355">
        <f>ROUND(AV51,2)</f>
        <v>0</v>
      </c>
      <c r="AL26" s="354"/>
      <c r="AM26" s="354"/>
      <c r="AN26" s="354"/>
      <c r="AO26" s="354"/>
      <c r="AP26" s="48"/>
      <c r="AQ26" s="50"/>
      <c r="BE26" s="343"/>
    </row>
    <row r="27" spans="2:71" s="2" customFormat="1" ht="14.45" customHeight="1">
      <c r="B27" s="47"/>
      <c r="C27" s="48"/>
      <c r="D27" s="48"/>
      <c r="E27" s="48"/>
      <c r="F27" s="49" t="s">
        <v>42</v>
      </c>
      <c r="G27" s="48"/>
      <c r="H27" s="48"/>
      <c r="I27" s="48"/>
      <c r="J27" s="48"/>
      <c r="K27" s="48"/>
      <c r="L27" s="353">
        <v>0.15</v>
      </c>
      <c r="M27" s="354"/>
      <c r="N27" s="354"/>
      <c r="O27" s="354"/>
      <c r="P27" s="48"/>
      <c r="Q27" s="48"/>
      <c r="R27" s="48"/>
      <c r="S27" s="48"/>
      <c r="T27" s="48"/>
      <c r="U27" s="48"/>
      <c r="V27" s="48"/>
      <c r="W27" s="355">
        <f>ROUND(BA51,2)</f>
        <v>0</v>
      </c>
      <c r="X27" s="354"/>
      <c r="Y27" s="354"/>
      <c r="Z27" s="354"/>
      <c r="AA27" s="354"/>
      <c r="AB27" s="354"/>
      <c r="AC27" s="354"/>
      <c r="AD27" s="354"/>
      <c r="AE27" s="354"/>
      <c r="AF27" s="48"/>
      <c r="AG27" s="48"/>
      <c r="AH27" s="48"/>
      <c r="AI27" s="48"/>
      <c r="AJ27" s="48"/>
      <c r="AK27" s="355">
        <f>ROUND(AW51,2)</f>
        <v>0</v>
      </c>
      <c r="AL27" s="354"/>
      <c r="AM27" s="354"/>
      <c r="AN27" s="354"/>
      <c r="AO27" s="354"/>
      <c r="AP27" s="48"/>
      <c r="AQ27" s="50"/>
      <c r="BE27" s="343"/>
    </row>
    <row r="28" spans="2:71" s="2" customFormat="1" ht="14.45" hidden="1" customHeight="1">
      <c r="B28" s="47"/>
      <c r="C28" s="48"/>
      <c r="D28" s="48"/>
      <c r="E28" s="48"/>
      <c r="F28" s="49" t="s">
        <v>43</v>
      </c>
      <c r="G28" s="48"/>
      <c r="H28" s="48"/>
      <c r="I28" s="48"/>
      <c r="J28" s="48"/>
      <c r="K28" s="48"/>
      <c r="L28" s="353">
        <v>0.21</v>
      </c>
      <c r="M28" s="354"/>
      <c r="N28" s="354"/>
      <c r="O28" s="354"/>
      <c r="P28" s="48"/>
      <c r="Q28" s="48"/>
      <c r="R28" s="48"/>
      <c r="S28" s="48"/>
      <c r="T28" s="48"/>
      <c r="U28" s="48"/>
      <c r="V28" s="48"/>
      <c r="W28" s="355">
        <f>ROUND(BB51,2)</f>
        <v>0</v>
      </c>
      <c r="X28" s="354"/>
      <c r="Y28" s="354"/>
      <c r="Z28" s="354"/>
      <c r="AA28" s="354"/>
      <c r="AB28" s="354"/>
      <c r="AC28" s="354"/>
      <c r="AD28" s="354"/>
      <c r="AE28" s="354"/>
      <c r="AF28" s="48"/>
      <c r="AG28" s="48"/>
      <c r="AH28" s="48"/>
      <c r="AI28" s="48"/>
      <c r="AJ28" s="48"/>
      <c r="AK28" s="355">
        <v>0</v>
      </c>
      <c r="AL28" s="354"/>
      <c r="AM28" s="354"/>
      <c r="AN28" s="354"/>
      <c r="AO28" s="354"/>
      <c r="AP28" s="48"/>
      <c r="AQ28" s="50"/>
      <c r="BE28" s="343"/>
    </row>
    <row r="29" spans="2:71" s="2" customFormat="1" ht="14.45" hidden="1" customHeight="1">
      <c r="B29" s="47"/>
      <c r="C29" s="48"/>
      <c r="D29" s="48"/>
      <c r="E29" s="48"/>
      <c r="F29" s="49" t="s">
        <v>44</v>
      </c>
      <c r="G29" s="48"/>
      <c r="H29" s="48"/>
      <c r="I29" s="48"/>
      <c r="J29" s="48"/>
      <c r="K29" s="48"/>
      <c r="L29" s="353">
        <v>0.15</v>
      </c>
      <c r="M29" s="354"/>
      <c r="N29" s="354"/>
      <c r="O29" s="354"/>
      <c r="P29" s="48"/>
      <c r="Q29" s="48"/>
      <c r="R29" s="48"/>
      <c r="S29" s="48"/>
      <c r="T29" s="48"/>
      <c r="U29" s="48"/>
      <c r="V29" s="48"/>
      <c r="W29" s="355">
        <f>ROUND(BC51,2)</f>
        <v>0</v>
      </c>
      <c r="X29" s="354"/>
      <c r="Y29" s="354"/>
      <c r="Z29" s="354"/>
      <c r="AA29" s="354"/>
      <c r="AB29" s="354"/>
      <c r="AC29" s="354"/>
      <c r="AD29" s="354"/>
      <c r="AE29" s="354"/>
      <c r="AF29" s="48"/>
      <c r="AG29" s="48"/>
      <c r="AH29" s="48"/>
      <c r="AI29" s="48"/>
      <c r="AJ29" s="48"/>
      <c r="AK29" s="355">
        <v>0</v>
      </c>
      <c r="AL29" s="354"/>
      <c r="AM29" s="354"/>
      <c r="AN29" s="354"/>
      <c r="AO29" s="354"/>
      <c r="AP29" s="48"/>
      <c r="AQ29" s="50"/>
      <c r="BE29" s="343"/>
    </row>
    <row r="30" spans="2:71" s="2" customFormat="1" ht="14.45" hidden="1" customHeight="1">
      <c r="B30" s="47"/>
      <c r="C30" s="48"/>
      <c r="D30" s="48"/>
      <c r="E30" s="48"/>
      <c r="F30" s="49" t="s">
        <v>45</v>
      </c>
      <c r="G30" s="48"/>
      <c r="H30" s="48"/>
      <c r="I30" s="48"/>
      <c r="J30" s="48"/>
      <c r="K30" s="48"/>
      <c r="L30" s="353">
        <v>0</v>
      </c>
      <c r="M30" s="354"/>
      <c r="N30" s="354"/>
      <c r="O30" s="354"/>
      <c r="P30" s="48"/>
      <c r="Q30" s="48"/>
      <c r="R30" s="48"/>
      <c r="S30" s="48"/>
      <c r="T30" s="48"/>
      <c r="U30" s="48"/>
      <c r="V30" s="48"/>
      <c r="W30" s="355">
        <f>ROUND(BD51,2)</f>
        <v>0</v>
      </c>
      <c r="X30" s="354"/>
      <c r="Y30" s="354"/>
      <c r="Z30" s="354"/>
      <c r="AA30" s="354"/>
      <c r="AB30" s="354"/>
      <c r="AC30" s="354"/>
      <c r="AD30" s="354"/>
      <c r="AE30" s="354"/>
      <c r="AF30" s="48"/>
      <c r="AG30" s="48"/>
      <c r="AH30" s="48"/>
      <c r="AI30" s="48"/>
      <c r="AJ30" s="48"/>
      <c r="AK30" s="355">
        <v>0</v>
      </c>
      <c r="AL30" s="354"/>
      <c r="AM30" s="354"/>
      <c r="AN30" s="354"/>
      <c r="AO30" s="354"/>
      <c r="AP30" s="48"/>
      <c r="AQ30" s="50"/>
      <c r="BE30" s="343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3"/>
    </row>
    <row r="32" spans="2:71" s="1" customFormat="1" ht="25.9" customHeight="1">
      <c r="B32" s="41"/>
      <c r="C32" s="51"/>
      <c r="D32" s="52" t="s">
        <v>46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47</v>
      </c>
      <c r="U32" s="53"/>
      <c r="V32" s="53"/>
      <c r="W32" s="53"/>
      <c r="X32" s="356" t="s">
        <v>48</v>
      </c>
      <c r="Y32" s="357"/>
      <c r="Z32" s="357"/>
      <c r="AA32" s="357"/>
      <c r="AB32" s="357"/>
      <c r="AC32" s="53"/>
      <c r="AD32" s="53"/>
      <c r="AE32" s="53"/>
      <c r="AF32" s="53"/>
      <c r="AG32" s="53"/>
      <c r="AH32" s="53"/>
      <c r="AI32" s="53"/>
      <c r="AJ32" s="53"/>
      <c r="AK32" s="358">
        <f>SUM(AK23:AK30)</f>
        <v>0</v>
      </c>
      <c r="AL32" s="357"/>
      <c r="AM32" s="357"/>
      <c r="AN32" s="357"/>
      <c r="AO32" s="359"/>
      <c r="AP32" s="51"/>
      <c r="AQ32" s="55"/>
      <c r="BE32" s="343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49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simul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0" t="str">
        <f>K6</f>
        <v>Objekt Lékařské fakulty Univerzity Karlovy - Simulační centrum LF HK</v>
      </c>
      <c r="M42" s="361"/>
      <c r="N42" s="361"/>
      <c r="O42" s="361"/>
      <c r="P42" s="361"/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Hradec Králové, Šimkova 870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2" t="str">
        <f>IF(AN8= "","",AN8)</f>
        <v>30.04.2018</v>
      </c>
      <c r="AN44" s="362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3" t="str">
        <f>IF(E17="","",E17)</f>
        <v xml:space="preserve"> </v>
      </c>
      <c r="AN46" s="363"/>
      <c r="AO46" s="363"/>
      <c r="AP46" s="363"/>
      <c r="AQ46" s="63"/>
      <c r="AR46" s="61"/>
      <c r="AS46" s="364" t="s">
        <v>50</v>
      </c>
      <c r="AT46" s="365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6"/>
      <c r="AT47" s="367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8"/>
      <c r="AT48" s="369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0" t="s">
        <v>51</v>
      </c>
      <c r="D49" s="371"/>
      <c r="E49" s="371"/>
      <c r="F49" s="371"/>
      <c r="G49" s="371"/>
      <c r="H49" s="79"/>
      <c r="I49" s="372" t="s">
        <v>52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1"/>
      <c r="Y49" s="371"/>
      <c r="Z49" s="371"/>
      <c r="AA49" s="371"/>
      <c r="AB49" s="371"/>
      <c r="AC49" s="371"/>
      <c r="AD49" s="371"/>
      <c r="AE49" s="371"/>
      <c r="AF49" s="371"/>
      <c r="AG49" s="373" t="s">
        <v>53</v>
      </c>
      <c r="AH49" s="371"/>
      <c r="AI49" s="371"/>
      <c r="AJ49" s="371"/>
      <c r="AK49" s="371"/>
      <c r="AL49" s="371"/>
      <c r="AM49" s="371"/>
      <c r="AN49" s="372" t="s">
        <v>54</v>
      </c>
      <c r="AO49" s="371"/>
      <c r="AP49" s="371"/>
      <c r="AQ49" s="80" t="s">
        <v>55</v>
      </c>
      <c r="AR49" s="61"/>
      <c r="AS49" s="81" t="s">
        <v>56</v>
      </c>
      <c r="AT49" s="82" t="s">
        <v>57</v>
      </c>
      <c r="AU49" s="82" t="s">
        <v>58</v>
      </c>
      <c r="AV49" s="82" t="s">
        <v>59</v>
      </c>
      <c r="AW49" s="82" t="s">
        <v>60</v>
      </c>
      <c r="AX49" s="82" t="s">
        <v>61</v>
      </c>
      <c r="AY49" s="82" t="s">
        <v>62</v>
      </c>
      <c r="AZ49" s="82" t="s">
        <v>63</v>
      </c>
      <c r="BA49" s="82" t="s">
        <v>64</v>
      </c>
      <c r="BB49" s="82" t="s">
        <v>65</v>
      </c>
      <c r="BC49" s="82" t="s">
        <v>66</v>
      </c>
      <c r="BD49" s="83" t="s">
        <v>67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68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8">
        <f>ROUND(SUM(AG52:AG55),2)</f>
        <v>0</v>
      </c>
      <c r="AH51" s="378"/>
      <c r="AI51" s="378"/>
      <c r="AJ51" s="378"/>
      <c r="AK51" s="378"/>
      <c r="AL51" s="378"/>
      <c r="AM51" s="378"/>
      <c r="AN51" s="379">
        <f t="shared" ref="AN51:AN55" si="0">SUM(AG51,AT51)</f>
        <v>0</v>
      </c>
      <c r="AO51" s="379"/>
      <c r="AP51" s="379"/>
      <c r="AQ51" s="89" t="s">
        <v>21</v>
      </c>
      <c r="AR51" s="71"/>
      <c r="AS51" s="90">
        <f>ROUND(SUM(AS52:AS55),2)</f>
        <v>0</v>
      </c>
      <c r="AT51" s="91">
        <f t="shared" ref="AT51:AT55" si="1">ROUND(SUM(AV51:AW51),2)</f>
        <v>0</v>
      </c>
      <c r="AU51" s="92">
        <f>ROUND(SUM(AU52:AU55),5)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ROUND(SUM(AZ52:AZ55),2)</f>
        <v>0</v>
      </c>
      <c r="BA51" s="91">
        <f>ROUND(SUM(BA52:BA55),2)</f>
        <v>0</v>
      </c>
      <c r="BB51" s="91">
        <f>ROUND(SUM(BB52:BB55),2)</f>
        <v>0</v>
      </c>
      <c r="BC51" s="91">
        <f>ROUND(SUM(BC52:BC55),2)</f>
        <v>0</v>
      </c>
      <c r="BD51" s="93">
        <f>ROUND(SUM(BD52:BD55),2)</f>
        <v>0</v>
      </c>
      <c r="BS51" s="94" t="s">
        <v>69</v>
      </c>
      <c r="BT51" s="94" t="s">
        <v>70</v>
      </c>
      <c r="BU51" s="95" t="s">
        <v>71</v>
      </c>
      <c r="BV51" s="94" t="s">
        <v>72</v>
      </c>
      <c r="BW51" s="94" t="s">
        <v>7</v>
      </c>
      <c r="BX51" s="94" t="s">
        <v>73</v>
      </c>
      <c r="CL51" s="94" t="s">
        <v>21</v>
      </c>
    </row>
    <row r="52" spans="1:91" s="5" customFormat="1" ht="16.5" customHeight="1">
      <c r="A52" s="96" t="s">
        <v>74</v>
      </c>
      <c r="B52" s="97"/>
      <c r="C52" s="98"/>
      <c r="D52" s="376" t="s">
        <v>75</v>
      </c>
      <c r="E52" s="376"/>
      <c r="F52" s="376"/>
      <c r="G52" s="376"/>
      <c r="H52" s="376"/>
      <c r="I52" s="99"/>
      <c r="J52" s="376" t="s">
        <v>76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4">
        <f>'stav - Stavební část'!J27</f>
        <v>0</v>
      </c>
      <c r="AH52" s="375"/>
      <c r="AI52" s="375"/>
      <c r="AJ52" s="375"/>
      <c r="AK52" s="375"/>
      <c r="AL52" s="375"/>
      <c r="AM52" s="375"/>
      <c r="AN52" s="374">
        <f t="shared" si="0"/>
        <v>0</v>
      </c>
      <c r="AO52" s="375"/>
      <c r="AP52" s="375"/>
      <c r="AQ52" s="100" t="s">
        <v>77</v>
      </c>
      <c r="AR52" s="101"/>
      <c r="AS52" s="102">
        <v>0</v>
      </c>
      <c r="AT52" s="103">
        <f t="shared" si="1"/>
        <v>0</v>
      </c>
      <c r="AU52" s="104">
        <f>'stav - Stavební část'!P96</f>
        <v>0</v>
      </c>
      <c r="AV52" s="103">
        <f>'stav - Stavební část'!J30</f>
        <v>0</v>
      </c>
      <c r="AW52" s="103">
        <f>'stav - Stavební část'!J31</f>
        <v>0</v>
      </c>
      <c r="AX52" s="103">
        <f>'stav - Stavební část'!J32</f>
        <v>0</v>
      </c>
      <c r="AY52" s="103">
        <f>'stav - Stavební část'!J33</f>
        <v>0</v>
      </c>
      <c r="AZ52" s="103">
        <f>'stav - Stavební část'!F30</f>
        <v>0</v>
      </c>
      <c r="BA52" s="103">
        <f>'stav - Stavební část'!F31</f>
        <v>0</v>
      </c>
      <c r="BB52" s="103">
        <f>'stav - Stavební část'!F32</f>
        <v>0</v>
      </c>
      <c r="BC52" s="103">
        <f>'stav - Stavební část'!F33</f>
        <v>0</v>
      </c>
      <c r="BD52" s="105">
        <f>'stav - Stavební část'!F34</f>
        <v>0</v>
      </c>
      <c r="BT52" s="106" t="s">
        <v>78</v>
      </c>
      <c r="BV52" s="106" t="s">
        <v>72</v>
      </c>
      <c r="BW52" s="106" t="s">
        <v>79</v>
      </c>
      <c r="BX52" s="106" t="s">
        <v>7</v>
      </c>
      <c r="CL52" s="106" t="s">
        <v>21</v>
      </c>
      <c r="CM52" s="106" t="s">
        <v>80</v>
      </c>
    </row>
    <row r="53" spans="1:91" s="5" customFormat="1" ht="16.5" customHeight="1">
      <c r="A53" s="96" t="s">
        <v>74</v>
      </c>
      <c r="B53" s="97"/>
      <c r="C53" s="98"/>
      <c r="D53" s="376" t="s">
        <v>81</v>
      </c>
      <c r="E53" s="376"/>
      <c r="F53" s="376"/>
      <c r="G53" s="376"/>
      <c r="H53" s="376"/>
      <c r="I53" s="99"/>
      <c r="J53" s="376" t="s">
        <v>82</v>
      </c>
      <c r="K53" s="376"/>
      <c r="L53" s="376"/>
      <c r="M53" s="376"/>
      <c r="N53" s="376"/>
      <c r="O53" s="376"/>
      <c r="P53" s="376"/>
      <c r="Q53" s="376"/>
      <c r="R53" s="376"/>
      <c r="S53" s="376"/>
      <c r="T53" s="376"/>
      <c r="U53" s="376"/>
      <c r="V53" s="376"/>
      <c r="W53" s="376"/>
      <c r="X53" s="376"/>
      <c r="Y53" s="376"/>
      <c r="Z53" s="376"/>
      <c r="AA53" s="376"/>
      <c r="AB53" s="376"/>
      <c r="AC53" s="376"/>
      <c r="AD53" s="376"/>
      <c r="AE53" s="376"/>
      <c r="AF53" s="376"/>
      <c r="AG53" s="374">
        <f>'el - Elektroinstalace'!J27</f>
        <v>0</v>
      </c>
      <c r="AH53" s="375"/>
      <c r="AI53" s="375"/>
      <c r="AJ53" s="375"/>
      <c r="AK53" s="375"/>
      <c r="AL53" s="375"/>
      <c r="AM53" s="375"/>
      <c r="AN53" s="374">
        <f t="shared" si="0"/>
        <v>0</v>
      </c>
      <c r="AO53" s="375"/>
      <c r="AP53" s="375"/>
      <c r="AQ53" s="100" t="s">
        <v>77</v>
      </c>
      <c r="AR53" s="101"/>
      <c r="AS53" s="102">
        <v>0</v>
      </c>
      <c r="AT53" s="103">
        <f t="shared" si="1"/>
        <v>0</v>
      </c>
      <c r="AU53" s="104">
        <f>'el - Elektroinstalace'!P78</f>
        <v>0</v>
      </c>
      <c r="AV53" s="103">
        <f>'el - Elektroinstalace'!J30</f>
        <v>0</v>
      </c>
      <c r="AW53" s="103">
        <f>'el - Elektroinstalace'!J31</f>
        <v>0</v>
      </c>
      <c r="AX53" s="103">
        <f>'el - Elektroinstalace'!J32</f>
        <v>0</v>
      </c>
      <c r="AY53" s="103">
        <f>'el - Elektroinstalace'!J33</f>
        <v>0</v>
      </c>
      <c r="AZ53" s="103">
        <f>'el - Elektroinstalace'!F30</f>
        <v>0</v>
      </c>
      <c r="BA53" s="103">
        <f>'el - Elektroinstalace'!F31</f>
        <v>0</v>
      </c>
      <c r="BB53" s="103">
        <f>'el - Elektroinstalace'!F32</f>
        <v>0</v>
      </c>
      <c r="BC53" s="103">
        <f>'el - Elektroinstalace'!F33</f>
        <v>0</v>
      </c>
      <c r="BD53" s="105">
        <f>'el - Elektroinstalace'!F34</f>
        <v>0</v>
      </c>
      <c r="BT53" s="106" t="s">
        <v>78</v>
      </c>
      <c r="BV53" s="106" t="s">
        <v>72</v>
      </c>
      <c r="BW53" s="106" t="s">
        <v>83</v>
      </c>
      <c r="BX53" s="106" t="s">
        <v>7</v>
      </c>
      <c r="CL53" s="106" t="s">
        <v>21</v>
      </c>
      <c r="CM53" s="106" t="s">
        <v>80</v>
      </c>
    </row>
    <row r="54" spans="1:91" s="5" customFormat="1" ht="16.5" customHeight="1">
      <c r="A54" s="96" t="s">
        <v>74</v>
      </c>
      <c r="B54" s="97"/>
      <c r="C54" s="98"/>
      <c r="D54" s="376" t="s">
        <v>87</v>
      </c>
      <c r="E54" s="376"/>
      <c r="F54" s="376"/>
      <c r="G54" s="376"/>
      <c r="H54" s="376"/>
      <c r="I54" s="99"/>
      <c r="J54" s="376" t="s">
        <v>88</v>
      </c>
      <c r="K54" s="376"/>
      <c r="L54" s="376"/>
      <c r="M54" s="376"/>
      <c r="N54" s="376"/>
      <c r="O54" s="376"/>
      <c r="P54" s="376"/>
      <c r="Q54" s="376"/>
      <c r="R54" s="376"/>
      <c r="S54" s="376"/>
      <c r="T54" s="376"/>
      <c r="U54" s="376"/>
      <c r="V54" s="376"/>
      <c r="W54" s="376"/>
      <c r="X54" s="376"/>
      <c r="Y54" s="376"/>
      <c r="Z54" s="376"/>
      <c r="AA54" s="376"/>
      <c r="AB54" s="376"/>
      <c r="AC54" s="376"/>
      <c r="AD54" s="376"/>
      <c r="AE54" s="376"/>
      <c r="AF54" s="376"/>
      <c r="AG54" s="374">
        <f>'slp - Slaboproud'!J27</f>
        <v>0</v>
      </c>
      <c r="AH54" s="375"/>
      <c r="AI54" s="375"/>
      <c r="AJ54" s="375"/>
      <c r="AK54" s="375"/>
      <c r="AL54" s="375"/>
      <c r="AM54" s="375"/>
      <c r="AN54" s="374">
        <f t="shared" si="0"/>
        <v>0</v>
      </c>
      <c r="AO54" s="375"/>
      <c r="AP54" s="375"/>
      <c r="AQ54" s="100" t="s">
        <v>77</v>
      </c>
      <c r="AR54" s="101"/>
      <c r="AS54" s="102">
        <v>0</v>
      </c>
      <c r="AT54" s="103">
        <f t="shared" si="1"/>
        <v>0</v>
      </c>
      <c r="AU54" s="104">
        <f>'slp - Slaboproud'!P78</f>
        <v>0</v>
      </c>
      <c r="AV54" s="103">
        <f>'slp - Slaboproud'!J30</f>
        <v>0</v>
      </c>
      <c r="AW54" s="103">
        <f>'slp - Slaboproud'!J31</f>
        <v>0</v>
      </c>
      <c r="AX54" s="103">
        <f>'slp - Slaboproud'!J32</f>
        <v>0</v>
      </c>
      <c r="AY54" s="103">
        <f>'slp - Slaboproud'!J33</f>
        <v>0</v>
      </c>
      <c r="AZ54" s="103">
        <f>'slp - Slaboproud'!F30</f>
        <v>0</v>
      </c>
      <c r="BA54" s="103">
        <f>'slp - Slaboproud'!F31</f>
        <v>0</v>
      </c>
      <c r="BB54" s="103">
        <f>'slp - Slaboproud'!F32</f>
        <v>0</v>
      </c>
      <c r="BC54" s="103">
        <f>'slp - Slaboproud'!F33</f>
        <v>0</v>
      </c>
      <c r="BD54" s="105">
        <f>'slp - Slaboproud'!F34</f>
        <v>0</v>
      </c>
      <c r="BT54" s="106" t="s">
        <v>78</v>
      </c>
      <c r="BV54" s="106" t="s">
        <v>72</v>
      </c>
      <c r="BW54" s="106" t="s">
        <v>89</v>
      </c>
      <c r="BX54" s="106" t="s">
        <v>7</v>
      </c>
      <c r="CL54" s="106" t="s">
        <v>21</v>
      </c>
      <c r="CM54" s="106" t="s">
        <v>80</v>
      </c>
    </row>
    <row r="55" spans="1:91" s="5" customFormat="1" ht="16.5" customHeight="1">
      <c r="A55" s="96" t="s">
        <v>74</v>
      </c>
      <c r="B55" s="97"/>
      <c r="C55" s="98"/>
      <c r="D55" s="376" t="s">
        <v>90</v>
      </c>
      <c r="E55" s="376"/>
      <c r="F55" s="376"/>
      <c r="G55" s="376"/>
      <c r="H55" s="376"/>
      <c r="I55" s="99"/>
      <c r="J55" s="376" t="s">
        <v>91</v>
      </c>
      <c r="K55" s="376"/>
      <c r="L55" s="376"/>
      <c r="M55" s="376"/>
      <c r="N55" s="376"/>
      <c r="O55" s="376"/>
      <c r="P55" s="376"/>
      <c r="Q55" s="376"/>
      <c r="R55" s="376"/>
      <c r="S55" s="376"/>
      <c r="T55" s="376"/>
      <c r="U55" s="376"/>
      <c r="V55" s="376"/>
      <c r="W55" s="376"/>
      <c r="X55" s="376"/>
      <c r="Y55" s="376"/>
      <c r="Z55" s="376"/>
      <c r="AA55" s="376"/>
      <c r="AB55" s="376"/>
      <c r="AC55" s="376"/>
      <c r="AD55" s="376"/>
      <c r="AE55" s="376"/>
      <c r="AF55" s="376"/>
      <c r="AG55" s="374">
        <f>'vrn - Vedlejší a ostatní ...'!J27</f>
        <v>0</v>
      </c>
      <c r="AH55" s="375"/>
      <c r="AI55" s="375"/>
      <c r="AJ55" s="375"/>
      <c r="AK55" s="375"/>
      <c r="AL55" s="375"/>
      <c r="AM55" s="375"/>
      <c r="AN55" s="374">
        <f t="shared" si="0"/>
        <v>0</v>
      </c>
      <c r="AO55" s="375"/>
      <c r="AP55" s="375"/>
      <c r="AQ55" s="100" t="s">
        <v>77</v>
      </c>
      <c r="AR55" s="101"/>
      <c r="AS55" s="107">
        <v>0</v>
      </c>
      <c r="AT55" s="108">
        <f t="shared" si="1"/>
        <v>0</v>
      </c>
      <c r="AU55" s="109">
        <f>'vrn - Vedlejší a ostatní ...'!P82</f>
        <v>0</v>
      </c>
      <c r="AV55" s="108">
        <f>'vrn - Vedlejší a ostatní ...'!J30</f>
        <v>0</v>
      </c>
      <c r="AW55" s="108">
        <f>'vrn - Vedlejší a ostatní ...'!J31</f>
        <v>0</v>
      </c>
      <c r="AX55" s="108">
        <f>'vrn - Vedlejší a ostatní ...'!J32</f>
        <v>0</v>
      </c>
      <c r="AY55" s="108">
        <f>'vrn - Vedlejší a ostatní ...'!J33</f>
        <v>0</v>
      </c>
      <c r="AZ55" s="108">
        <f>'vrn - Vedlejší a ostatní ...'!F30</f>
        <v>0</v>
      </c>
      <c r="BA55" s="108">
        <f>'vrn - Vedlejší a ostatní ...'!F31</f>
        <v>0</v>
      </c>
      <c r="BB55" s="108">
        <f>'vrn - Vedlejší a ostatní ...'!F32</f>
        <v>0</v>
      </c>
      <c r="BC55" s="108">
        <f>'vrn - Vedlejší a ostatní ...'!F33</f>
        <v>0</v>
      </c>
      <c r="BD55" s="110">
        <f>'vrn - Vedlejší a ostatní ...'!F34</f>
        <v>0</v>
      </c>
      <c r="BT55" s="106" t="s">
        <v>78</v>
      </c>
      <c r="BV55" s="106" t="s">
        <v>72</v>
      </c>
      <c r="BW55" s="106" t="s">
        <v>92</v>
      </c>
      <c r="BX55" s="106" t="s">
        <v>7</v>
      </c>
      <c r="CL55" s="106" t="s">
        <v>21</v>
      </c>
      <c r="CM55" s="106" t="s">
        <v>80</v>
      </c>
    </row>
    <row r="56" spans="1:91" s="1" customFormat="1" ht="30" customHeight="1">
      <c r="B56" s="41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1"/>
    </row>
    <row r="57" spans="1:91" s="1" customFormat="1" ht="6.95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61"/>
    </row>
  </sheetData>
  <mergeCells count="53">
    <mergeCell ref="D54:H54"/>
    <mergeCell ref="J54:AF54"/>
    <mergeCell ref="AG54:AM54"/>
    <mergeCell ref="AN54:AP54"/>
    <mergeCell ref="D55:H55"/>
    <mergeCell ref="J55:AF55"/>
    <mergeCell ref="AG55:AM55"/>
    <mergeCell ref="AN55:AP55"/>
    <mergeCell ref="D53:H53"/>
    <mergeCell ref="J53:AF53"/>
    <mergeCell ref="AG53:AM53"/>
    <mergeCell ref="AN53:AP53"/>
    <mergeCell ref="AG51:AM51"/>
    <mergeCell ref="AN51:AP51"/>
    <mergeCell ref="D52:H52"/>
    <mergeCell ref="J52:AF52"/>
    <mergeCell ref="AG52:AM52"/>
    <mergeCell ref="AN52:AP52"/>
    <mergeCell ref="AM44:AN44"/>
    <mergeCell ref="AM46:AP46"/>
    <mergeCell ref="AS46:AT48"/>
    <mergeCell ref="C49:G49"/>
    <mergeCell ref="I49:AF49"/>
    <mergeCell ref="AG49:AM49"/>
    <mergeCell ref="AN49:AP49"/>
    <mergeCell ref="L42:AO42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stav - Stavební část'!C2" display="/"/>
    <hyperlink ref="A53" location="'el - Elektroinstalace'!C2" display="/"/>
    <hyperlink ref="A54" location="'slp - Slaboproud'!C2" display="/"/>
    <hyperlink ref="A55" location="'vrn - Vedlejší a ostatní ...'!C2" display="/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84" t="s">
        <v>94</v>
      </c>
      <c r="H1" s="384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79</v>
      </c>
      <c r="AZ2" s="116" t="s">
        <v>98</v>
      </c>
      <c r="BA2" s="116" t="s">
        <v>21</v>
      </c>
      <c r="BB2" s="116" t="s">
        <v>21</v>
      </c>
      <c r="BC2" s="116" t="s">
        <v>99</v>
      </c>
      <c r="BD2" s="116" t="s">
        <v>80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80</v>
      </c>
      <c r="AZ3" s="116" t="s">
        <v>100</v>
      </c>
      <c r="BA3" s="116" t="s">
        <v>21</v>
      </c>
      <c r="BB3" s="116" t="s">
        <v>21</v>
      </c>
      <c r="BC3" s="116" t="s">
        <v>101</v>
      </c>
      <c r="BD3" s="116" t="s">
        <v>80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  <c r="AZ4" s="116" t="s">
        <v>103</v>
      </c>
      <c r="BA4" s="116" t="s">
        <v>21</v>
      </c>
      <c r="BB4" s="116" t="s">
        <v>21</v>
      </c>
      <c r="BC4" s="116" t="s">
        <v>104</v>
      </c>
      <c r="BD4" s="116" t="s">
        <v>80</v>
      </c>
    </row>
    <row r="5" spans="1:70" ht="6.95" customHeight="1">
      <c r="B5" s="28"/>
      <c r="C5" s="29"/>
      <c r="D5" s="29"/>
      <c r="E5" s="29"/>
      <c r="F5" s="29"/>
      <c r="G5" s="29"/>
      <c r="H5" s="29"/>
      <c r="I5" s="118"/>
      <c r="J5" s="29"/>
      <c r="K5" s="31"/>
      <c r="AZ5" s="116" t="s">
        <v>105</v>
      </c>
      <c r="BA5" s="116" t="s">
        <v>21</v>
      </c>
      <c r="BB5" s="116" t="s">
        <v>21</v>
      </c>
      <c r="BC5" s="116" t="s">
        <v>106</v>
      </c>
      <c r="BD5" s="116" t="s">
        <v>80</v>
      </c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  <c r="AZ6" s="116" t="s">
        <v>107</v>
      </c>
      <c r="BA6" s="116" t="s">
        <v>21</v>
      </c>
      <c r="BB6" s="116" t="s">
        <v>21</v>
      </c>
      <c r="BC6" s="116" t="s">
        <v>108</v>
      </c>
      <c r="BD6" s="116" t="s">
        <v>80</v>
      </c>
    </row>
    <row r="7" spans="1:70" ht="16.5" customHeight="1">
      <c r="B7" s="28"/>
      <c r="C7" s="29"/>
      <c r="D7" s="29"/>
      <c r="E7" s="385" t="str">
        <f>'Rekapitulace stavby 01'!K6</f>
        <v>Objekt Lékařské fakulty Univerzity Karlovy - Simulační centrum LF HK</v>
      </c>
      <c r="F7" s="386"/>
      <c r="G7" s="386"/>
      <c r="H7" s="386"/>
      <c r="I7" s="118"/>
      <c r="J7" s="29"/>
      <c r="K7" s="31"/>
      <c r="AZ7" s="116" t="s">
        <v>109</v>
      </c>
      <c r="BA7" s="116" t="s">
        <v>21</v>
      </c>
      <c r="BB7" s="116" t="s">
        <v>21</v>
      </c>
      <c r="BC7" s="116" t="s">
        <v>110</v>
      </c>
      <c r="BD7" s="116" t="s">
        <v>80</v>
      </c>
    </row>
    <row r="8" spans="1:70" s="1" customFormat="1" ht="15">
      <c r="B8" s="41"/>
      <c r="C8" s="42"/>
      <c r="D8" s="37" t="s">
        <v>111</v>
      </c>
      <c r="E8" s="42"/>
      <c r="F8" s="42"/>
      <c r="G8" s="42"/>
      <c r="H8" s="42"/>
      <c r="I8" s="119"/>
      <c r="J8" s="42"/>
      <c r="K8" s="45"/>
      <c r="AZ8" s="116" t="s">
        <v>112</v>
      </c>
      <c r="BA8" s="116" t="s">
        <v>21</v>
      </c>
      <c r="BB8" s="116" t="s">
        <v>21</v>
      </c>
      <c r="BC8" s="116" t="s">
        <v>113</v>
      </c>
      <c r="BD8" s="116" t="s">
        <v>80</v>
      </c>
    </row>
    <row r="9" spans="1:70" s="1" customFormat="1" ht="36.950000000000003" customHeight="1">
      <c r="B9" s="41"/>
      <c r="C9" s="42"/>
      <c r="D9" s="42"/>
      <c r="E9" s="387" t="s">
        <v>114</v>
      </c>
      <c r="F9" s="388"/>
      <c r="G9" s="388"/>
      <c r="H9" s="388"/>
      <c r="I9" s="119"/>
      <c r="J9" s="42"/>
      <c r="K9" s="45"/>
      <c r="AZ9" s="116" t="s">
        <v>115</v>
      </c>
      <c r="BA9" s="116" t="s">
        <v>21</v>
      </c>
      <c r="BB9" s="116" t="s">
        <v>21</v>
      </c>
      <c r="BC9" s="116" t="s">
        <v>116</v>
      </c>
      <c r="BD9" s="116" t="s">
        <v>80</v>
      </c>
    </row>
    <row r="10" spans="1:70" s="1" customFormat="1">
      <c r="B10" s="41"/>
      <c r="C10" s="42"/>
      <c r="D10" s="42"/>
      <c r="E10" s="42"/>
      <c r="F10" s="42"/>
      <c r="G10" s="42"/>
      <c r="H10" s="42"/>
      <c r="I10" s="119"/>
      <c r="J10" s="42"/>
      <c r="K10" s="45"/>
      <c r="AZ10" s="116" t="s">
        <v>117</v>
      </c>
      <c r="BA10" s="116" t="s">
        <v>21</v>
      </c>
      <c r="BB10" s="116" t="s">
        <v>21</v>
      </c>
      <c r="BC10" s="116" t="s">
        <v>118</v>
      </c>
      <c r="BD10" s="116" t="s">
        <v>80</v>
      </c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20" t="s">
        <v>22</v>
      </c>
      <c r="J11" s="35" t="s">
        <v>21</v>
      </c>
      <c r="K11" s="45"/>
      <c r="AZ11" s="116" t="s">
        <v>119</v>
      </c>
      <c r="BA11" s="116" t="s">
        <v>21</v>
      </c>
      <c r="BB11" s="116" t="s">
        <v>21</v>
      </c>
      <c r="BC11" s="116" t="s">
        <v>120</v>
      </c>
      <c r="BD11" s="116" t="s">
        <v>80</v>
      </c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20" t="s">
        <v>25</v>
      </c>
      <c r="J12" s="121" t="str">
        <f>'Rekapitulace stavby 01'!AN8</f>
        <v>30.04.2018</v>
      </c>
      <c r="K12" s="45"/>
      <c r="AZ12" s="116" t="s">
        <v>121</v>
      </c>
      <c r="BA12" s="116" t="s">
        <v>21</v>
      </c>
      <c r="BB12" s="116" t="s">
        <v>21</v>
      </c>
      <c r="BC12" s="116" t="s">
        <v>122</v>
      </c>
      <c r="BD12" s="116" t="s">
        <v>80</v>
      </c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9"/>
      <c r="J13" s="42"/>
      <c r="K13" s="45"/>
      <c r="AZ13" s="116" t="s">
        <v>123</v>
      </c>
      <c r="BA13" s="116" t="s">
        <v>21</v>
      </c>
      <c r="BB13" s="116" t="s">
        <v>21</v>
      </c>
      <c r="BC13" s="116" t="s">
        <v>124</v>
      </c>
      <c r="BD13" s="116" t="s">
        <v>80</v>
      </c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20" t="s">
        <v>28</v>
      </c>
      <c r="J14" s="35" t="str">
        <f>IF('Rekapitulace stavby 01'!AN10="","",'Rekapitulace stavby 01'!AN10)</f>
        <v/>
      </c>
      <c r="K14" s="45"/>
      <c r="AZ14" s="116" t="s">
        <v>125</v>
      </c>
      <c r="BA14" s="116" t="s">
        <v>21</v>
      </c>
      <c r="BB14" s="116" t="s">
        <v>21</v>
      </c>
      <c r="BC14" s="116" t="s">
        <v>126</v>
      </c>
      <c r="BD14" s="116" t="s">
        <v>80</v>
      </c>
    </row>
    <row r="15" spans="1:70" s="1" customFormat="1" ht="18" customHeight="1">
      <c r="B15" s="41"/>
      <c r="C15" s="42"/>
      <c r="D15" s="42"/>
      <c r="E15" s="35" t="str">
        <f>IF('Rekapitulace stavby 01'!E11="","",'Rekapitulace stavby 01'!E11)</f>
        <v xml:space="preserve"> </v>
      </c>
      <c r="F15" s="42"/>
      <c r="G15" s="42"/>
      <c r="H15" s="42"/>
      <c r="I15" s="120" t="s">
        <v>30</v>
      </c>
      <c r="J15" s="35" t="str">
        <f>IF('Rekapitulace stavby 01'!AN11="","",'Rekapitulace stavby 01'!AN11)</f>
        <v/>
      </c>
      <c r="K15" s="45"/>
      <c r="AZ15" s="116" t="s">
        <v>127</v>
      </c>
      <c r="BA15" s="116" t="s">
        <v>21</v>
      </c>
      <c r="BB15" s="116" t="s">
        <v>21</v>
      </c>
      <c r="BC15" s="116" t="s">
        <v>128</v>
      </c>
      <c r="BD15" s="116" t="s">
        <v>80</v>
      </c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9"/>
      <c r="J16" s="42"/>
      <c r="K16" s="45"/>
      <c r="AZ16" s="116" t="s">
        <v>129</v>
      </c>
      <c r="BA16" s="116" t="s">
        <v>21</v>
      </c>
      <c r="BB16" s="116" t="s">
        <v>21</v>
      </c>
      <c r="BC16" s="116" t="s">
        <v>130</v>
      </c>
      <c r="BD16" s="116" t="s">
        <v>80</v>
      </c>
    </row>
    <row r="17" spans="2:56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20" t="s">
        <v>28</v>
      </c>
      <c r="J17" s="35" t="str">
        <f>IF('Rekapitulace stavby 01'!AN13="Vyplň údaj","",IF('Rekapitulace stavby 01'!AN13="","",'Rekapitulace stavby 01'!AN13))</f>
        <v/>
      </c>
      <c r="K17" s="45"/>
      <c r="AZ17" s="116" t="s">
        <v>131</v>
      </c>
      <c r="BA17" s="116" t="s">
        <v>21</v>
      </c>
      <c r="BB17" s="116" t="s">
        <v>21</v>
      </c>
      <c r="BC17" s="116" t="s">
        <v>132</v>
      </c>
      <c r="BD17" s="116" t="s">
        <v>80</v>
      </c>
    </row>
    <row r="18" spans="2:56" s="1" customFormat="1" ht="18" customHeight="1">
      <c r="B18" s="41"/>
      <c r="C18" s="42"/>
      <c r="D18" s="42"/>
      <c r="E18" s="35" t="str">
        <f>IF('Rekapitulace stavby 01'!E14="Vyplň údaj","",IF('Rekapitulace stavby 01'!E14="","",'Rekapitulace stavby 01'!E14))</f>
        <v/>
      </c>
      <c r="F18" s="42"/>
      <c r="G18" s="42"/>
      <c r="H18" s="42"/>
      <c r="I18" s="120" t="s">
        <v>30</v>
      </c>
      <c r="J18" s="35" t="str">
        <f>IF('Rekapitulace stavby 01'!AN14="Vyplň údaj","",IF('Rekapitulace stavby 01'!AN14="","",'Rekapitulace stavby 01'!AN14))</f>
        <v/>
      </c>
      <c r="K18" s="45"/>
      <c r="AZ18" s="116" t="s">
        <v>133</v>
      </c>
      <c r="BA18" s="116" t="s">
        <v>21</v>
      </c>
      <c r="BB18" s="116" t="s">
        <v>21</v>
      </c>
      <c r="BC18" s="116" t="s">
        <v>134</v>
      </c>
      <c r="BD18" s="116" t="s">
        <v>80</v>
      </c>
    </row>
    <row r="19" spans="2:56" s="1" customFormat="1" ht="6.95" customHeight="1">
      <c r="B19" s="41"/>
      <c r="C19" s="42"/>
      <c r="D19" s="42"/>
      <c r="E19" s="42"/>
      <c r="F19" s="42"/>
      <c r="G19" s="42"/>
      <c r="H19" s="42"/>
      <c r="I19" s="119"/>
      <c r="J19" s="42"/>
      <c r="K19" s="45"/>
      <c r="AZ19" s="116" t="s">
        <v>135</v>
      </c>
      <c r="BA19" s="116" t="s">
        <v>21</v>
      </c>
      <c r="BB19" s="116" t="s">
        <v>21</v>
      </c>
      <c r="BC19" s="116" t="s">
        <v>136</v>
      </c>
      <c r="BD19" s="116" t="s">
        <v>80</v>
      </c>
    </row>
    <row r="20" spans="2:56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20" t="s">
        <v>28</v>
      </c>
      <c r="J20" s="35" t="str">
        <f>IF('Rekapitulace stavby 01'!AN16="","",'Rekapitulace stavby 01'!AN16)</f>
        <v/>
      </c>
      <c r="K20" s="45"/>
      <c r="AZ20" s="116" t="s">
        <v>137</v>
      </c>
      <c r="BA20" s="116" t="s">
        <v>21</v>
      </c>
      <c r="BB20" s="116" t="s">
        <v>21</v>
      </c>
      <c r="BC20" s="116" t="s">
        <v>138</v>
      </c>
      <c r="BD20" s="116" t="s">
        <v>80</v>
      </c>
    </row>
    <row r="21" spans="2:56" s="1" customFormat="1" ht="18" customHeight="1">
      <c r="B21" s="41"/>
      <c r="C21" s="42"/>
      <c r="D21" s="42"/>
      <c r="E21" s="35" t="str">
        <f>IF('Rekapitulace stavby 01'!E17="","",'Rekapitulace stavby 01'!E17)</f>
        <v xml:space="preserve"> </v>
      </c>
      <c r="F21" s="42"/>
      <c r="G21" s="42"/>
      <c r="H21" s="42"/>
      <c r="I21" s="120" t="s">
        <v>30</v>
      </c>
      <c r="J21" s="35" t="str">
        <f>IF('Rekapitulace stavby 01'!AN17="","",'Rekapitulace stavby 01'!AN17)</f>
        <v/>
      </c>
      <c r="K21" s="45"/>
      <c r="AZ21" s="116" t="s">
        <v>139</v>
      </c>
      <c r="BA21" s="116" t="s">
        <v>21</v>
      </c>
      <c r="BB21" s="116" t="s">
        <v>21</v>
      </c>
      <c r="BC21" s="116" t="s">
        <v>140</v>
      </c>
      <c r="BD21" s="116" t="s">
        <v>80</v>
      </c>
    </row>
    <row r="22" spans="2:56" s="1" customFormat="1" ht="6.95" customHeight="1">
      <c r="B22" s="41"/>
      <c r="C22" s="42"/>
      <c r="D22" s="42"/>
      <c r="E22" s="42"/>
      <c r="F22" s="42"/>
      <c r="G22" s="42"/>
      <c r="H22" s="42"/>
      <c r="I22" s="119"/>
      <c r="J22" s="42"/>
      <c r="K22" s="45"/>
    </row>
    <row r="23" spans="2:56" s="1" customFormat="1" ht="14.45" customHeight="1">
      <c r="B23" s="41"/>
      <c r="C23" s="42"/>
      <c r="D23" s="37" t="s">
        <v>35</v>
      </c>
      <c r="E23" s="42"/>
      <c r="F23" s="42"/>
      <c r="G23" s="42"/>
      <c r="H23" s="42"/>
      <c r="I23" s="119"/>
      <c r="J23" s="42"/>
      <c r="K23" s="45"/>
    </row>
    <row r="24" spans="2:56" s="6" customFormat="1" ht="16.5" customHeight="1">
      <c r="B24" s="122"/>
      <c r="C24" s="123"/>
      <c r="D24" s="123"/>
      <c r="E24" s="349" t="s">
        <v>21</v>
      </c>
      <c r="F24" s="349"/>
      <c r="G24" s="349"/>
      <c r="H24" s="349"/>
      <c r="I24" s="124"/>
      <c r="J24" s="123"/>
      <c r="K24" s="125"/>
    </row>
    <row r="25" spans="2:56" s="1" customFormat="1" ht="6.95" customHeight="1">
      <c r="B25" s="41"/>
      <c r="C25" s="42"/>
      <c r="D25" s="42"/>
      <c r="E25" s="42"/>
      <c r="F25" s="42"/>
      <c r="G25" s="42"/>
      <c r="H25" s="42"/>
      <c r="I25" s="119"/>
      <c r="J25" s="42"/>
      <c r="K25" s="45"/>
    </row>
    <row r="26" spans="2:56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56" s="1" customFormat="1" ht="25.35" customHeight="1">
      <c r="B27" s="41"/>
      <c r="C27" s="42"/>
      <c r="D27" s="128" t="s">
        <v>36</v>
      </c>
      <c r="E27" s="42"/>
      <c r="F27" s="42"/>
      <c r="G27" s="42"/>
      <c r="H27" s="42"/>
      <c r="I27" s="119"/>
      <c r="J27" s="129">
        <f>ROUND(J96,2)</f>
        <v>0</v>
      </c>
      <c r="K27" s="45"/>
    </row>
    <row r="28" spans="2:56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56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30" t="s">
        <v>37</v>
      </c>
      <c r="J29" s="46" t="s">
        <v>39</v>
      </c>
      <c r="K29" s="45"/>
    </row>
    <row r="30" spans="2:56" s="1" customFormat="1" ht="14.45" customHeight="1">
      <c r="B30" s="41"/>
      <c r="C30" s="42"/>
      <c r="D30" s="49" t="s">
        <v>40</v>
      </c>
      <c r="E30" s="49" t="s">
        <v>41</v>
      </c>
      <c r="F30" s="131">
        <f>ROUND(SUM(BE96:BE548), 2)</f>
        <v>0</v>
      </c>
      <c r="G30" s="42"/>
      <c r="H30" s="42"/>
      <c r="I30" s="132">
        <v>0.21</v>
      </c>
      <c r="J30" s="131">
        <f>ROUND(ROUND((SUM(BE96:BE548)), 2)*I30, 2)</f>
        <v>0</v>
      </c>
      <c r="K30" s="45"/>
    </row>
    <row r="31" spans="2:56" s="1" customFormat="1" ht="14.45" customHeight="1">
      <c r="B31" s="41"/>
      <c r="C31" s="42"/>
      <c r="D31" s="42"/>
      <c r="E31" s="49" t="s">
        <v>42</v>
      </c>
      <c r="F31" s="131">
        <f>ROUND(SUM(BF96:BF548), 2)</f>
        <v>0</v>
      </c>
      <c r="G31" s="42"/>
      <c r="H31" s="42"/>
      <c r="I31" s="132">
        <v>0.15</v>
      </c>
      <c r="J31" s="131">
        <f>ROUND(ROUND((SUM(BF96:BF548)), 2)*I31, 2)</f>
        <v>0</v>
      </c>
      <c r="K31" s="45"/>
    </row>
    <row r="32" spans="2:56" s="1" customFormat="1" ht="14.45" hidden="1" customHeight="1">
      <c r="B32" s="41"/>
      <c r="C32" s="42"/>
      <c r="D32" s="42"/>
      <c r="E32" s="49" t="s">
        <v>43</v>
      </c>
      <c r="F32" s="131">
        <f>ROUND(SUM(BG96:BG548),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44</v>
      </c>
      <c r="F33" s="131">
        <f>ROUND(SUM(BH96:BH548),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45</v>
      </c>
      <c r="F34" s="131">
        <f>ROUND(SUM(BI96:BI548),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9"/>
      <c r="J35" s="42"/>
      <c r="K35" s="45"/>
    </row>
    <row r="36" spans="2:11" s="1" customFormat="1" ht="25.35" customHeight="1">
      <c r="B36" s="41"/>
      <c r="C36" s="133"/>
      <c r="D36" s="134" t="s">
        <v>46</v>
      </c>
      <c r="E36" s="79"/>
      <c r="F36" s="79"/>
      <c r="G36" s="135" t="s">
        <v>47</v>
      </c>
      <c r="H36" s="136" t="s">
        <v>48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30" t="s">
        <v>141</v>
      </c>
      <c r="D42" s="42"/>
      <c r="E42" s="42"/>
      <c r="F42" s="42"/>
      <c r="G42" s="42"/>
      <c r="H42" s="42"/>
      <c r="I42" s="119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9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9"/>
      <c r="J44" s="42"/>
      <c r="K44" s="45"/>
    </row>
    <row r="45" spans="2:11" s="1" customFormat="1" ht="16.5" customHeight="1">
      <c r="B45" s="41"/>
      <c r="C45" s="42"/>
      <c r="D45" s="42"/>
      <c r="E45" s="385" t="str">
        <f>E7</f>
        <v>Objekt Lékařské fakulty Univerzity Karlovy - Simulační centrum LF HK</v>
      </c>
      <c r="F45" s="386"/>
      <c r="G45" s="386"/>
      <c r="H45" s="386"/>
      <c r="I45" s="119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9"/>
      <c r="J46" s="42"/>
      <c r="K46" s="45"/>
    </row>
    <row r="47" spans="2:11" s="1" customFormat="1" ht="17.25" customHeight="1">
      <c r="B47" s="41"/>
      <c r="C47" s="42"/>
      <c r="D47" s="42"/>
      <c r="E47" s="387" t="str">
        <f>E9</f>
        <v>stav - Stavební část</v>
      </c>
      <c r="F47" s="388"/>
      <c r="G47" s="388"/>
      <c r="H47" s="388"/>
      <c r="I47" s="119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9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Hradec Králové, Šimkova 870</v>
      </c>
      <c r="G49" s="42"/>
      <c r="H49" s="42"/>
      <c r="I49" s="120" t="s">
        <v>25</v>
      </c>
      <c r="J49" s="121" t="str">
        <f>IF(J12="","",J12)</f>
        <v>30.04.2018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9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20" t="s">
        <v>33</v>
      </c>
      <c r="J51" s="349" t="str">
        <f>E21</f>
        <v xml:space="preserve"> 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9"/>
      <c r="J52" s="380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9"/>
      <c r="J53" s="42"/>
      <c r="K53" s="45"/>
    </row>
    <row r="54" spans="2:47" s="1" customFormat="1" ht="29.25" customHeight="1">
      <c r="B54" s="41"/>
      <c r="C54" s="145" t="s">
        <v>142</v>
      </c>
      <c r="D54" s="133"/>
      <c r="E54" s="133"/>
      <c r="F54" s="133"/>
      <c r="G54" s="133"/>
      <c r="H54" s="133"/>
      <c r="I54" s="146"/>
      <c r="J54" s="147" t="s">
        <v>143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9"/>
      <c r="J55" s="42"/>
      <c r="K55" s="45"/>
    </row>
    <row r="56" spans="2:47" s="1" customFormat="1" ht="29.25" customHeight="1">
      <c r="B56" s="41"/>
      <c r="C56" s="149" t="s">
        <v>144</v>
      </c>
      <c r="D56" s="42"/>
      <c r="E56" s="42"/>
      <c r="F56" s="42"/>
      <c r="G56" s="42"/>
      <c r="H56" s="42"/>
      <c r="I56" s="119"/>
      <c r="J56" s="129">
        <f>J96</f>
        <v>0</v>
      </c>
      <c r="K56" s="45"/>
      <c r="AU56" s="24" t="s">
        <v>145</v>
      </c>
    </row>
    <row r="57" spans="2:47" s="7" customFormat="1" ht="24.95" customHeight="1">
      <c r="B57" s="150"/>
      <c r="C57" s="151"/>
      <c r="D57" s="152" t="s">
        <v>146</v>
      </c>
      <c r="E57" s="153"/>
      <c r="F57" s="153"/>
      <c r="G57" s="153"/>
      <c r="H57" s="153"/>
      <c r="I57" s="154"/>
      <c r="J57" s="155">
        <f>J97</f>
        <v>0</v>
      </c>
      <c r="K57" s="156"/>
    </row>
    <row r="58" spans="2:47" s="8" customFormat="1" ht="19.899999999999999" customHeight="1">
      <c r="B58" s="157"/>
      <c r="C58" s="158"/>
      <c r="D58" s="159" t="s">
        <v>147</v>
      </c>
      <c r="E58" s="160"/>
      <c r="F58" s="160"/>
      <c r="G58" s="160"/>
      <c r="H58" s="160"/>
      <c r="I58" s="161"/>
      <c r="J58" s="162">
        <f>J98</f>
        <v>0</v>
      </c>
      <c r="K58" s="163"/>
    </row>
    <row r="59" spans="2:47" s="8" customFormat="1" ht="19.899999999999999" customHeight="1">
      <c r="B59" s="157"/>
      <c r="C59" s="158"/>
      <c r="D59" s="159" t="s">
        <v>148</v>
      </c>
      <c r="E59" s="160"/>
      <c r="F59" s="160"/>
      <c r="G59" s="160"/>
      <c r="H59" s="160"/>
      <c r="I59" s="161"/>
      <c r="J59" s="162">
        <f>J119</f>
        <v>0</v>
      </c>
      <c r="K59" s="163"/>
    </row>
    <row r="60" spans="2:47" s="8" customFormat="1" ht="19.899999999999999" customHeight="1">
      <c r="B60" s="157"/>
      <c r="C60" s="158"/>
      <c r="D60" s="159" t="s">
        <v>149</v>
      </c>
      <c r="E60" s="160"/>
      <c r="F60" s="160"/>
      <c r="G60" s="160"/>
      <c r="H60" s="160"/>
      <c r="I60" s="161"/>
      <c r="J60" s="162">
        <f>J123</f>
        <v>0</v>
      </c>
      <c r="K60" s="163"/>
    </row>
    <row r="61" spans="2:47" s="8" customFormat="1" ht="19.899999999999999" customHeight="1">
      <c r="B61" s="157"/>
      <c r="C61" s="158"/>
      <c r="D61" s="159" t="s">
        <v>150</v>
      </c>
      <c r="E61" s="160"/>
      <c r="F61" s="160"/>
      <c r="G61" s="160"/>
      <c r="H61" s="160"/>
      <c r="I61" s="161"/>
      <c r="J61" s="162">
        <f>J136</f>
        <v>0</v>
      </c>
      <c r="K61" s="163"/>
    </row>
    <row r="62" spans="2:47" s="8" customFormat="1" ht="19.899999999999999" customHeight="1">
      <c r="B62" s="157"/>
      <c r="C62" s="158"/>
      <c r="D62" s="159" t="s">
        <v>151</v>
      </c>
      <c r="E62" s="160"/>
      <c r="F62" s="160"/>
      <c r="G62" s="160"/>
      <c r="H62" s="160"/>
      <c r="I62" s="161"/>
      <c r="J62" s="162">
        <f>J224</f>
        <v>0</v>
      </c>
      <c r="K62" s="163"/>
    </row>
    <row r="63" spans="2:47" s="8" customFormat="1" ht="19.899999999999999" customHeight="1">
      <c r="B63" s="157"/>
      <c r="C63" s="158"/>
      <c r="D63" s="159" t="s">
        <v>152</v>
      </c>
      <c r="E63" s="160"/>
      <c r="F63" s="160"/>
      <c r="G63" s="160"/>
      <c r="H63" s="160"/>
      <c r="I63" s="161"/>
      <c r="J63" s="162">
        <f>J234</f>
        <v>0</v>
      </c>
      <c r="K63" s="163"/>
    </row>
    <row r="64" spans="2:47" s="7" customFormat="1" ht="24.95" customHeight="1">
      <c r="B64" s="150"/>
      <c r="C64" s="151"/>
      <c r="D64" s="152" t="s">
        <v>153</v>
      </c>
      <c r="E64" s="153"/>
      <c r="F64" s="153"/>
      <c r="G64" s="153"/>
      <c r="H64" s="153"/>
      <c r="I64" s="154"/>
      <c r="J64" s="155">
        <f>J237</f>
        <v>0</v>
      </c>
      <c r="K64" s="156"/>
    </row>
    <row r="65" spans="2:11" s="8" customFormat="1" ht="19.899999999999999" customHeight="1">
      <c r="B65" s="157"/>
      <c r="C65" s="158"/>
      <c r="D65" s="159" t="s">
        <v>154</v>
      </c>
      <c r="E65" s="160"/>
      <c r="F65" s="160"/>
      <c r="G65" s="160"/>
      <c r="H65" s="160"/>
      <c r="I65" s="161"/>
      <c r="J65" s="162">
        <f>J238</f>
        <v>0</v>
      </c>
      <c r="K65" s="163"/>
    </row>
    <row r="66" spans="2:11" s="8" customFormat="1" ht="19.899999999999999" customHeight="1">
      <c r="B66" s="157"/>
      <c r="C66" s="158"/>
      <c r="D66" s="159" t="s">
        <v>155</v>
      </c>
      <c r="E66" s="160"/>
      <c r="F66" s="160"/>
      <c r="G66" s="160"/>
      <c r="H66" s="160"/>
      <c r="I66" s="161"/>
      <c r="J66" s="162">
        <f>J249</f>
        <v>0</v>
      </c>
      <c r="K66" s="163"/>
    </row>
    <row r="67" spans="2:11" s="8" customFormat="1" ht="19.899999999999999" customHeight="1">
      <c r="B67" s="157"/>
      <c r="C67" s="158"/>
      <c r="D67" s="159" t="s">
        <v>156</v>
      </c>
      <c r="E67" s="160"/>
      <c r="F67" s="160"/>
      <c r="G67" s="160"/>
      <c r="H67" s="160"/>
      <c r="I67" s="161"/>
      <c r="J67" s="162">
        <f>J256</f>
        <v>0</v>
      </c>
      <c r="K67" s="163"/>
    </row>
    <row r="68" spans="2:11" s="8" customFormat="1" ht="19.899999999999999" customHeight="1">
      <c r="B68" s="157"/>
      <c r="C68" s="158"/>
      <c r="D68" s="159" t="s">
        <v>157</v>
      </c>
      <c r="E68" s="160"/>
      <c r="F68" s="160"/>
      <c r="G68" s="160"/>
      <c r="H68" s="160"/>
      <c r="I68" s="161"/>
      <c r="J68" s="162">
        <f>J262</f>
        <v>0</v>
      </c>
      <c r="K68" s="163"/>
    </row>
    <row r="69" spans="2:11" s="8" customFormat="1" ht="19.899999999999999" customHeight="1">
      <c r="B69" s="157"/>
      <c r="C69" s="158"/>
      <c r="D69" s="159" t="s">
        <v>158</v>
      </c>
      <c r="E69" s="160"/>
      <c r="F69" s="160"/>
      <c r="G69" s="160"/>
      <c r="H69" s="160"/>
      <c r="I69" s="161"/>
      <c r="J69" s="162">
        <f>J297</f>
        <v>0</v>
      </c>
      <c r="K69" s="163"/>
    </row>
    <row r="70" spans="2:11" s="8" customFormat="1" ht="19.899999999999999" customHeight="1">
      <c r="B70" s="157"/>
      <c r="C70" s="158"/>
      <c r="D70" s="159" t="s">
        <v>159</v>
      </c>
      <c r="E70" s="160"/>
      <c r="F70" s="160"/>
      <c r="G70" s="160"/>
      <c r="H70" s="160"/>
      <c r="I70" s="161"/>
      <c r="J70" s="162">
        <f>J360</f>
        <v>0</v>
      </c>
      <c r="K70" s="163"/>
    </row>
    <row r="71" spans="2:11" s="8" customFormat="1" ht="19.899999999999999" customHeight="1">
      <c r="B71" s="157"/>
      <c r="C71" s="158"/>
      <c r="D71" s="159" t="s">
        <v>160</v>
      </c>
      <c r="E71" s="160"/>
      <c r="F71" s="160"/>
      <c r="G71" s="160"/>
      <c r="H71" s="160"/>
      <c r="I71" s="161"/>
      <c r="J71" s="162">
        <f>J378</f>
        <v>0</v>
      </c>
      <c r="K71" s="163"/>
    </row>
    <row r="72" spans="2:11" s="8" customFormat="1" ht="19.899999999999999" customHeight="1">
      <c r="B72" s="157"/>
      <c r="C72" s="158"/>
      <c r="D72" s="159" t="s">
        <v>161</v>
      </c>
      <c r="E72" s="160"/>
      <c r="F72" s="160"/>
      <c r="G72" s="160"/>
      <c r="H72" s="160"/>
      <c r="I72" s="161"/>
      <c r="J72" s="162">
        <f>J387</f>
        <v>0</v>
      </c>
      <c r="K72" s="163"/>
    </row>
    <row r="73" spans="2:11" s="8" customFormat="1" ht="19.899999999999999" customHeight="1">
      <c r="B73" s="157"/>
      <c r="C73" s="158"/>
      <c r="D73" s="159" t="s">
        <v>162</v>
      </c>
      <c r="E73" s="160"/>
      <c r="F73" s="160"/>
      <c r="G73" s="160"/>
      <c r="H73" s="160"/>
      <c r="I73" s="161"/>
      <c r="J73" s="162">
        <f>J398</f>
        <v>0</v>
      </c>
      <c r="K73" s="163"/>
    </row>
    <row r="74" spans="2:11" s="8" customFormat="1" ht="19.899999999999999" customHeight="1">
      <c r="B74" s="157"/>
      <c r="C74" s="158"/>
      <c r="D74" s="159" t="s">
        <v>163</v>
      </c>
      <c r="E74" s="160"/>
      <c r="F74" s="160"/>
      <c r="G74" s="160"/>
      <c r="H74" s="160"/>
      <c r="I74" s="161"/>
      <c r="J74" s="162">
        <f>J471</f>
        <v>0</v>
      </c>
      <c r="K74" s="163"/>
    </row>
    <row r="75" spans="2:11" s="8" customFormat="1" ht="19.899999999999999" customHeight="1">
      <c r="B75" s="157"/>
      <c r="C75" s="158"/>
      <c r="D75" s="159" t="s">
        <v>164</v>
      </c>
      <c r="E75" s="160"/>
      <c r="F75" s="160"/>
      <c r="G75" s="160"/>
      <c r="H75" s="160"/>
      <c r="I75" s="161"/>
      <c r="J75" s="162">
        <f>J518</f>
        <v>0</v>
      </c>
      <c r="K75" s="163"/>
    </row>
    <row r="76" spans="2:11" s="8" customFormat="1" ht="19.899999999999999" customHeight="1">
      <c r="B76" s="157"/>
      <c r="C76" s="158"/>
      <c r="D76" s="159" t="s">
        <v>165</v>
      </c>
      <c r="E76" s="160"/>
      <c r="F76" s="160"/>
      <c r="G76" s="160"/>
      <c r="H76" s="160"/>
      <c r="I76" s="161"/>
      <c r="J76" s="162">
        <f>J538</f>
        <v>0</v>
      </c>
      <c r="K76" s="163"/>
    </row>
    <row r="77" spans="2:11" s="1" customFormat="1" ht="21.75" customHeight="1">
      <c r="B77" s="41"/>
      <c r="C77" s="42"/>
      <c r="D77" s="42"/>
      <c r="E77" s="42"/>
      <c r="F77" s="42"/>
      <c r="G77" s="42"/>
      <c r="H77" s="42"/>
      <c r="I77" s="119"/>
      <c r="J77" s="42"/>
      <c r="K77" s="45"/>
    </row>
    <row r="78" spans="2:11" s="1" customFormat="1" ht="6.95" customHeight="1">
      <c r="B78" s="56"/>
      <c r="C78" s="57"/>
      <c r="D78" s="57"/>
      <c r="E78" s="57"/>
      <c r="F78" s="57"/>
      <c r="G78" s="57"/>
      <c r="H78" s="57"/>
      <c r="I78" s="140"/>
      <c r="J78" s="57"/>
      <c r="K78" s="58"/>
    </row>
    <row r="82" spans="2:63" s="1" customFormat="1" ht="6.95" customHeight="1">
      <c r="B82" s="59"/>
      <c r="C82" s="60"/>
      <c r="D82" s="60"/>
      <c r="E82" s="60"/>
      <c r="F82" s="60"/>
      <c r="G82" s="60"/>
      <c r="H82" s="60"/>
      <c r="I82" s="143"/>
      <c r="J82" s="60"/>
      <c r="K82" s="60"/>
      <c r="L82" s="61"/>
    </row>
    <row r="83" spans="2:63" s="1" customFormat="1" ht="36.950000000000003" customHeight="1">
      <c r="B83" s="41"/>
      <c r="C83" s="62" t="s">
        <v>166</v>
      </c>
      <c r="D83" s="63"/>
      <c r="E83" s="63"/>
      <c r="F83" s="63"/>
      <c r="G83" s="63"/>
      <c r="H83" s="63"/>
      <c r="I83" s="164"/>
      <c r="J83" s="63"/>
      <c r="K83" s="63"/>
      <c r="L83" s="61"/>
    </row>
    <row r="84" spans="2:63" s="1" customFormat="1" ht="6.95" customHeight="1">
      <c r="B84" s="41"/>
      <c r="C84" s="63"/>
      <c r="D84" s="63"/>
      <c r="E84" s="63"/>
      <c r="F84" s="63"/>
      <c r="G84" s="63"/>
      <c r="H84" s="63"/>
      <c r="I84" s="164"/>
      <c r="J84" s="63"/>
      <c r="K84" s="63"/>
      <c r="L84" s="61"/>
    </row>
    <row r="85" spans="2:63" s="1" customFormat="1" ht="14.45" customHeight="1">
      <c r="B85" s="41"/>
      <c r="C85" s="65" t="s">
        <v>18</v>
      </c>
      <c r="D85" s="63"/>
      <c r="E85" s="63"/>
      <c r="F85" s="63"/>
      <c r="G85" s="63"/>
      <c r="H85" s="63"/>
      <c r="I85" s="164"/>
      <c r="J85" s="63"/>
      <c r="K85" s="63"/>
      <c r="L85" s="61"/>
    </row>
    <row r="86" spans="2:63" s="1" customFormat="1" ht="16.5" customHeight="1">
      <c r="B86" s="41"/>
      <c r="C86" s="63"/>
      <c r="D86" s="63"/>
      <c r="E86" s="381" t="str">
        <f>E7</f>
        <v>Objekt Lékařské fakulty Univerzity Karlovy - Simulační centrum LF HK</v>
      </c>
      <c r="F86" s="382"/>
      <c r="G86" s="382"/>
      <c r="H86" s="382"/>
      <c r="I86" s="164"/>
      <c r="J86" s="63"/>
      <c r="K86" s="63"/>
      <c r="L86" s="61"/>
    </row>
    <row r="87" spans="2:63" s="1" customFormat="1" ht="14.45" customHeight="1">
      <c r="B87" s="41"/>
      <c r="C87" s="65" t="s">
        <v>111</v>
      </c>
      <c r="D87" s="63"/>
      <c r="E87" s="63"/>
      <c r="F87" s="63"/>
      <c r="G87" s="63"/>
      <c r="H87" s="63"/>
      <c r="I87" s="164"/>
      <c r="J87" s="63"/>
      <c r="K87" s="63"/>
      <c r="L87" s="61"/>
    </row>
    <row r="88" spans="2:63" s="1" customFormat="1" ht="17.25" customHeight="1">
      <c r="B88" s="41"/>
      <c r="C88" s="63"/>
      <c r="D88" s="63"/>
      <c r="E88" s="360" t="str">
        <f>E9</f>
        <v>stav - Stavební část</v>
      </c>
      <c r="F88" s="383"/>
      <c r="G88" s="383"/>
      <c r="H88" s="383"/>
      <c r="I88" s="164"/>
      <c r="J88" s="63"/>
      <c r="K88" s="63"/>
      <c r="L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64"/>
      <c r="J89" s="63"/>
      <c r="K89" s="63"/>
      <c r="L89" s="61"/>
    </row>
    <row r="90" spans="2:63" s="1" customFormat="1" ht="18" customHeight="1">
      <c r="B90" s="41"/>
      <c r="C90" s="65" t="s">
        <v>23</v>
      </c>
      <c r="D90" s="63"/>
      <c r="E90" s="63"/>
      <c r="F90" s="165" t="str">
        <f>F12</f>
        <v>Hradec Králové, Šimkova 870</v>
      </c>
      <c r="G90" s="63"/>
      <c r="H90" s="63"/>
      <c r="I90" s="166" t="s">
        <v>25</v>
      </c>
      <c r="J90" s="73" t="str">
        <f>IF(J12="","",J12)</f>
        <v>30.04.2018</v>
      </c>
      <c r="K90" s="63"/>
      <c r="L90" s="61"/>
    </row>
    <row r="91" spans="2:63" s="1" customFormat="1" ht="6.95" customHeight="1">
      <c r="B91" s="41"/>
      <c r="C91" s="63"/>
      <c r="D91" s="63"/>
      <c r="E91" s="63"/>
      <c r="F91" s="63"/>
      <c r="G91" s="63"/>
      <c r="H91" s="63"/>
      <c r="I91" s="164"/>
      <c r="J91" s="63"/>
      <c r="K91" s="63"/>
      <c r="L91" s="61"/>
    </row>
    <row r="92" spans="2:63" s="1" customFormat="1" ht="15">
      <c r="B92" s="41"/>
      <c r="C92" s="65" t="s">
        <v>27</v>
      </c>
      <c r="D92" s="63"/>
      <c r="E92" s="63"/>
      <c r="F92" s="165" t="str">
        <f>E15</f>
        <v xml:space="preserve"> </v>
      </c>
      <c r="G92" s="63"/>
      <c r="H92" s="63"/>
      <c r="I92" s="166" t="s">
        <v>33</v>
      </c>
      <c r="J92" s="165" t="str">
        <f>E21</f>
        <v xml:space="preserve"> </v>
      </c>
      <c r="K92" s="63"/>
      <c r="L92" s="61"/>
    </row>
    <row r="93" spans="2:63" s="1" customFormat="1" ht="14.45" customHeight="1">
      <c r="B93" s="41"/>
      <c r="C93" s="65" t="s">
        <v>31</v>
      </c>
      <c r="D93" s="63"/>
      <c r="E93" s="63"/>
      <c r="F93" s="165" t="str">
        <f>IF(E18="","",E18)</f>
        <v/>
      </c>
      <c r="G93" s="63"/>
      <c r="H93" s="63"/>
      <c r="I93" s="164"/>
      <c r="J93" s="63"/>
      <c r="K93" s="63"/>
      <c r="L93" s="61"/>
    </row>
    <row r="94" spans="2:63" s="1" customFormat="1" ht="10.35" customHeight="1">
      <c r="B94" s="41"/>
      <c r="C94" s="63"/>
      <c r="D94" s="63"/>
      <c r="E94" s="63"/>
      <c r="F94" s="63"/>
      <c r="G94" s="63"/>
      <c r="H94" s="63"/>
      <c r="I94" s="164"/>
      <c r="J94" s="63"/>
      <c r="K94" s="63"/>
      <c r="L94" s="61"/>
    </row>
    <row r="95" spans="2:63" s="9" customFormat="1" ht="29.25" customHeight="1">
      <c r="B95" s="167"/>
      <c r="C95" s="168" t="s">
        <v>167</v>
      </c>
      <c r="D95" s="169" t="s">
        <v>55</v>
      </c>
      <c r="E95" s="169" t="s">
        <v>51</v>
      </c>
      <c r="F95" s="169" t="s">
        <v>168</v>
      </c>
      <c r="G95" s="169" t="s">
        <v>169</v>
      </c>
      <c r="H95" s="169" t="s">
        <v>170</v>
      </c>
      <c r="I95" s="170" t="s">
        <v>171</v>
      </c>
      <c r="J95" s="169" t="s">
        <v>143</v>
      </c>
      <c r="K95" s="171" t="s">
        <v>172</v>
      </c>
      <c r="L95" s="172"/>
      <c r="M95" s="81" t="s">
        <v>173</v>
      </c>
      <c r="N95" s="82" t="s">
        <v>40</v>
      </c>
      <c r="O95" s="82" t="s">
        <v>174</v>
      </c>
      <c r="P95" s="82" t="s">
        <v>175</v>
      </c>
      <c r="Q95" s="82" t="s">
        <v>176</v>
      </c>
      <c r="R95" s="82" t="s">
        <v>177</v>
      </c>
      <c r="S95" s="82" t="s">
        <v>178</v>
      </c>
      <c r="T95" s="83" t="s">
        <v>179</v>
      </c>
    </row>
    <row r="96" spans="2:63" s="1" customFormat="1" ht="29.25" customHeight="1">
      <c r="B96" s="41"/>
      <c r="C96" s="87" t="s">
        <v>144</v>
      </c>
      <c r="D96" s="63"/>
      <c r="E96" s="63"/>
      <c r="F96" s="63"/>
      <c r="G96" s="63"/>
      <c r="H96" s="63"/>
      <c r="I96" s="164"/>
      <c r="J96" s="173">
        <f>BK96</f>
        <v>0</v>
      </c>
      <c r="K96" s="63"/>
      <c r="L96" s="61"/>
      <c r="M96" s="84"/>
      <c r="N96" s="85"/>
      <c r="O96" s="85"/>
      <c r="P96" s="174">
        <f>P97+P237</f>
        <v>0</v>
      </c>
      <c r="Q96" s="85"/>
      <c r="R96" s="174">
        <f>R97+R237</f>
        <v>16.598507809999997</v>
      </c>
      <c r="S96" s="85"/>
      <c r="T96" s="175">
        <f>T97+T237</f>
        <v>17.955241150000003</v>
      </c>
      <c r="AT96" s="24" t="s">
        <v>69</v>
      </c>
      <c r="AU96" s="24" t="s">
        <v>145</v>
      </c>
      <c r="BK96" s="176">
        <f>BK97+BK237</f>
        <v>0</v>
      </c>
    </row>
    <row r="97" spans="2:65" s="10" customFormat="1" ht="37.35" customHeight="1">
      <c r="B97" s="177"/>
      <c r="C97" s="178"/>
      <c r="D97" s="179" t="s">
        <v>69</v>
      </c>
      <c r="E97" s="180" t="s">
        <v>180</v>
      </c>
      <c r="F97" s="180" t="s">
        <v>181</v>
      </c>
      <c r="G97" s="178"/>
      <c r="H97" s="178"/>
      <c r="I97" s="181"/>
      <c r="J97" s="182">
        <f>BK97</f>
        <v>0</v>
      </c>
      <c r="K97" s="178"/>
      <c r="L97" s="183"/>
      <c r="M97" s="184"/>
      <c r="N97" s="185"/>
      <c r="O97" s="185"/>
      <c r="P97" s="186">
        <f>P98+P119+P123+P136+P224+P234</f>
        <v>0</v>
      </c>
      <c r="Q97" s="185"/>
      <c r="R97" s="186">
        <f>R98+R119+R123+R136+R224+R234</f>
        <v>10.48920903</v>
      </c>
      <c r="S97" s="185"/>
      <c r="T97" s="187">
        <f>T98+T119+T123+T136+T224+T234</f>
        <v>16.830709000000002</v>
      </c>
      <c r="AR97" s="188" t="s">
        <v>78</v>
      </c>
      <c r="AT97" s="189" t="s">
        <v>69</v>
      </c>
      <c r="AU97" s="189" t="s">
        <v>70</v>
      </c>
      <c r="AY97" s="188" t="s">
        <v>182</v>
      </c>
      <c r="BK97" s="190">
        <f>BK98+BK119+BK123+BK136+BK224+BK234</f>
        <v>0</v>
      </c>
    </row>
    <row r="98" spans="2:65" s="10" customFormat="1" ht="19.899999999999999" customHeight="1">
      <c r="B98" s="177"/>
      <c r="C98" s="178"/>
      <c r="D98" s="179" t="s">
        <v>69</v>
      </c>
      <c r="E98" s="191" t="s">
        <v>183</v>
      </c>
      <c r="F98" s="191" t="s">
        <v>184</v>
      </c>
      <c r="G98" s="178"/>
      <c r="H98" s="178"/>
      <c r="I98" s="181"/>
      <c r="J98" s="192">
        <f>BK98</f>
        <v>0</v>
      </c>
      <c r="K98" s="178"/>
      <c r="L98" s="183"/>
      <c r="M98" s="184"/>
      <c r="N98" s="185"/>
      <c r="O98" s="185"/>
      <c r="P98" s="186">
        <f>SUM(P99:P118)</f>
        <v>0</v>
      </c>
      <c r="Q98" s="185"/>
      <c r="R98" s="186">
        <f>SUM(R99:R118)</f>
        <v>0.88528853000000007</v>
      </c>
      <c r="S98" s="185"/>
      <c r="T98" s="187">
        <f>SUM(T99:T118)</f>
        <v>0</v>
      </c>
      <c r="AR98" s="188" t="s">
        <v>78</v>
      </c>
      <c r="AT98" s="189" t="s">
        <v>69</v>
      </c>
      <c r="AU98" s="189" t="s">
        <v>78</v>
      </c>
      <c r="AY98" s="188" t="s">
        <v>182</v>
      </c>
      <c r="BK98" s="190">
        <f>SUM(BK99:BK118)</f>
        <v>0</v>
      </c>
    </row>
    <row r="99" spans="2:65" s="1" customFormat="1" ht="25.5" customHeight="1">
      <c r="B99" s="41"/>
      <c r="C99" s="193" t="s">
        <v>78</v>
      </c>
      <c r="D99" s="193" t="s">
        <v>185</v>
      </c>
      <c r="E99" s="194" t="s">
        <v>186</v>
      </c>
      <c r="F99" s="195" t="s">
        <v>187</v>
      </c>
      <c r="G99" s="196" t="s">
        <v>188</v>
      </c>
      <c r="H99" s="197">
        <v>3</v>
      </c>
      <c r="I99" s="198"/>
      <c r="J99" s="199">
        <f>ROUND(I99*H99,2)</f>
        <v>0</v>
      </c>
      <c r="K99" s="195" t="s">
        <v>189</v>
      </c>
      <c r="L99" s="61"/>
      <c r="M99" s="200" t="s">
        <v>21</v>
      </c>
      <c r="N99" s="201" t="s">
        <v>41</v>
      </c>
      <c r="O99" s="42"/>
      <c r="P99" s="202">
        <f>O99*H99</f>
        <v>0</v>
      </c>
      <c r="Q99" s="202">
        <v>0.12021</v>
      </c>
      <c r="R99" s="202">
        <f>Q99*H99</f>
        <v>0.36063000000000001</v>
      </c>
      <c r="S99" s="202">
        <v>0</v>
      </c>
      <c r="T99" s="203">
        <f>S99*H99</f>
        <v>0</v>
      </c>
      <c r="AR99" s="24" t="s">
        <v>190</v>
      </c>
      <c r="AT99" s="24" t="s">
        <v>185</v>
      </c>
      <c r="AU99" s="24" t="s">
        <v>80</v>
      </c>
      <c r="AY99" s="24" t="s">
        <v>182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78</v>
      </c>
      <c r="BK99" s="204">
        <f>ROUND(I99*H99,2)</f>
        <v>0</v>
      </c>
      <c r="BL99" s="24" t="s">
        <v>190</v>
      </c>
      <c r="BM99" s="24" t="s">
        <v>191</v>
      </c>
    </row>
    <row r="100" spans="2:65" s="1" customFormat="1" ht="27">
      <c r="B100" s="41"/>
      <c r="C100" s="63"/>
      <c r="D100" s="205" t="s">
        <v>192</v>
      </c>
      <c r="E100" s="63"/>
      <c r="F100" s="206" t="s">
        <v>193</v>
      </c>
      <c r="G100" s="63"/>
      <c r="H100" s="63"/>
      <c r="I100" s="164"/>
      <c r="J100" s="63"/>
      <c r="K100" s="63"/>
      <c r="L100" s="61"/>
      <c r="M100" s="207"/>
      <c r="N100" s="42"/>
      <c r="O100" s="42"/>
      <c r="P100" s="42"/>
      <c r="Q100" s="42"/>
      <c r="R100" s="42"/>
      <c r="S100" s="42"/>
      <c r="T100" s="78"/>
      <c r="AT100" s="24" t="s">
        <v>192</v>
      </c>
      <c r="AU100" s="24" t="s">
        <v>80</v>
      </c>
    </row>
    <row r="101" spans="2:65" s="1" customFormat="1" ht="16.5" customHeight="1">
      <c r="B101" s="41"/>
      <c r="C101" s="193" t="s">
        <v>80</v>
      </c>
      <c r="D101" s="193" t="s">
        <v>185</v>
      </c>
      <c r="E101" s="194" t="s">
        <v>194</v>
      </c>
      <c r="F101" s="195" t="s">
        <v>195</v>
      </c>
      <c r="G101" s="196" t="s">
        <v>196</v>
      </c>
      <c r="H101" s="197">
        <v>2.5000000000000001E-2</v>
      </c>
      <c r="I101" s="198"/>
      <c r="J101" s="199">
        <f>ROUND(I101*H101,2)</f>
        <v>0</v>
      </c>
      <c r="K101" s="195" t="s">
        <v>189</v>
      </c>
      <c r="L101" s="61"/>
      <c r="M101" s="200" t="s">
        <v>21</v>
      </c>
      <c r="N101" s="201" t="s">
        <v>41</v>
      </c>
      <c r="O101" s="42"/>
      <c r="P101" s="202">
        <f>O101*H101</f>
        <v>0</v>
      </c>
      <c r="Q101" s="202">
        <v>1.94302</v>
      </c>
      <c r="R101" s="202">
        <f>Q101*H101</f>
        <v>4.8575500000000001E-2</v>
      </c>
      <c r="S101" s="202">
        <v>0</v>
      </c>
      <c r="T101" s="203">
        <f>S101*H101</f>
        <v>0</v>
      </c>
      <c r="AR101" s="24" t="s">
        <v>190</v>
      </c>
      <c r="AT101" s="24" t="s">
        <v>185</v>
      </c>
      <c r="AU101" s="24" t="s">
        <v>80</v>
      </c>
      <c r="AY101" s="24" t="s">
        <v>182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78</v>
      </c>
      <c r="BK101" s="204">
        <f>ROUND(I101*H101,2)</f>
        <v>0</v>
      </c>
      <c r="BL101" s="24" t="s">
        <v>190</v>
      </c>
      <c r="BM101" s="24" t="s">
        <v>197</v>
      </c>
    </row>
    <row r="102" spans="2:65" s="1" customFormat="1">
      <c r="B102" s="41"/>
      <c r="C102" s="63"/>
      <c r="D102" s="205" t="s">
        <v>192</v>
      </c>
      <c r="E102" s="63"/>
      <c r="F102" s="206" t="s">
        <v>198</v>
      </c>
      <c r="G102" s="63"/>
      <c r="H102" s="63"/>
      <c r="I102" s="164"/>
      <c r="J102" s="63"/>
      <c r="K102" s="63"/>
      <c r="L102" s="61"/>
      <c r="M102" s="207"/>
      <c r="N102" s="42"/>
      <c r="O102" s="42"/>
      <c r="P102" s="42"/>
      <c r="Q102" s="42"/>
      <c r="R102" s="42"/>
      <c r="S102" s="42"/>
      <c r="T102" s="78"/>
      <c r="AT102" s="24" t="s">
        <v>192</v>
      </c>
      <c r="AU102" s="24" t="s">
        <v>80</v>
      </c>
    </row>
    <row r="103" spans="2:65" s="11" customFormat="1">
      <c r="B103" s="208"/>
      <c r="C103" s="209"/>
      <c r="D103" s="205" t="s">
        <v>199</v>
      </c>
      <c r="E103" s="210" t="s">
        <v>21</v>
      </c>
      <c r="F103" s="211" t="s">
        <v>200</v>
      </c>
      <c r="G103" s="209"/>
      <c r="H103" s="212">
        <v>2.5000000000000001E-2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199</v>
      </c>
      <c r="AU103" s="218" t="s">
        <v>80</v>
      </c>
      <c r="AV103" s="11" t="s">
        <v>80</v>
      </c>
      <c r="AW103" s="11" t="s">
        <v>34</v>
      </c>
      <c r="AX103" s="11" t="s">
        <v>78</v>
      </c>
      <c r="AY103" s="218" t="s">
        <v>182</v>
      </c>
    </row>
    <row r="104" spans="2:65" s="1" customFormat="1" ht="25.5" customHeight="1">
      <c r="B104" s="41"/>
      <c r="C104" s="193" t="s">
        <v>183</v>
      </c>
      <c r="D104" s="193" t="s">
        <v>185</v>
      </c>
      <c r="E104" s="194" t="s">
        <v>201</v>
      </c>
      <c r="F104" s="195" t="s">
        <v>202</v>
      </c>
      <c r="G104" s="196" t="s">
        <v>203</v>
      </c>
      <c r="H104" s="197">
        <v>4.4999999999999998E-2</v>
      </c>
      <c r="I104" s="198"/>
      <c r="J104" s="199">
        <f>ROUND(I104*H104,2)</f>
        <v>0</v>
      </c>
      <c r="K104" s="195" t="s">
        <v>189</v>
      </c>
      <c r="L104" s="61"/>
      <c r="M104" s="200" t="s">
        <v>21</v>
      </c>
      <c r="N104" s="201" t="s">
        <v>41</v>
      </c>
      <c r="O104" s="42"/>
      <c r="P104" s="202">
        <f>O104*H104</f>
        <v>0</v>
      </c>
      <c r="Q104" s="202">
        <v>1.7090000000000001E-2</v>
      </c>
      <c r="R104" s="202">
        <f>Q104*H104</f>
        <v>7.6904999999999996E-4</v>
      </c>
      <c r="S104" s="202">
        <v>0</v>
      </c>
      <c r="T104" s="203">
        <f>S104*H104</f>
        <v>0</v>
      </c>
      <c r="AR104" s="24" t="s">
        <v>190</v>
      </c>
      <c r="AT104" s="24" t="s">
        <v>185</v>
      </c>
      <c r="AU104" s="24" t="s">
        <v>80</v>
      </c>
      <c r="AY104" s="24" t="s">
        <v>182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78</v>
      </c>
      <c r="BK104" s="204">
        <f>ROUND(I104*H104,2)</f>
        <v>0</v>
      </c>
      <c r="BL104" s="24" t="s">
        <v>190</v>
      </c>
      <c r="BM104" s="24" t="s">
        <v>204</v>
      </c>
    </row>
    <row r="105" spans="2:65" s="1" customFormat="1" ht="27">
      <c r="B105" s="41"/>
      <c r="C105" s="63"/>
      <c r="D105" s="205" t="s">
        <v>192</v>
      </c>
      <c r="E105" s="63"/>
      <c r="F105" s="206" t="s">
        <v>205</v>
      </c>
      <c r="G105" s="63"/>
      <c r="H105" s="63"/>
      <c r="I105" s="164"/>
      <c r="J105" s="63"/>
      <c r="K105" s="63"/>
      <c r="L105" s="61"/>
      <c r="M105" s="207"/>
      <c r="N105" s="42"/>
      <c r="O105" s="42"/>
      <c r="P105" s="42"/>
      <c r="Q105" s="42"/>
      <c r="R105" s="42"/>
      <c r="S105" s="42"/>
      <c r="T105" s="78"/>
      <c r="AT105" s="24" t="s">
        <v>192</v>
      </c>
      <c r="AU105" s="24" t="s">
        <v>80</v>
      </c>
    </row>
    <row r="106" spans="2:65" s="11" customFormat="1">
      <c r="B106" s="208"/>
      <c r="C106" s="209"/>
      <c r="D106" s="205" t="s">
        <v>199</v>
      </c>
      <c r="E106" s="210" t="s">
        <v>107</v>
      </c>
      <c r="F106" s="211" t="s">
        <v>206</v>
      </c>
      <c r="G106" s="209"/>
      <c r="H106" s="212">
        <v>4.4999999999999998E-2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199</v>
      </c>
      <c r="AU106" s="218" t="s">
        <v>80</v>
      </c>
      <c r="AV106" s="11" t="s">
        <v>80</v>
      </c>
      <c r="AW106" s="11" t="s">
        <v>34</v>
      </c>
      <c r="AX106" s="11" t="s">
        <v>78</v>
      </c>
      <c r="AY106" s="218" t="s">
        <v>182</v>
      </c>
    </row>
    <row r="107" spans="2:65" s="1" customFormat="1" ht="16.5" customHeight="1">
      <c r="B107" s="41"/>
      <c r="C107" s="219" t="s">
        <v>190</v>
      </c>
      <c r="D107" s="219" t="s">
        <v>207</v>
      </c>
      <c r="E107" s="220" t="s">
        <v>208</v>
      </c>
      <c r="F107" s="221" t="s">
        <v>209</v>
      </c>
      <c r="G107" s="222" t="s">
        <v>203</v>
      </c>
      <c r="H107" s="223">
        <v>4.9000000000000002E-2</v>
      </c>
      <c r="I107" s="224"/>
      <c r="J107" s="225">
        <f>ROUND(I107*H107,2)</f>
        <v>0</v>
      </c>
      <c r="K107" s="221" t="s">
        <v>189</v>
      </c>
      <c r="L107" s="226"/>
      <c r="M107" s="227" t="s">
        <v>21</v>
      </c>
      <c r="N107" s="228" t="s">
        <v>41</v>
      </c>
      <c r="O107" s="42"/>
      <c r="P107" s="202">
        <f>O107*H107</f>
        <v>0</v>
      </c>
      <c r="Q107" s="202">
        <v>1</v>
      </c>
      <c r="R107" s="202">
        <f>Q107*H107</f>
        <v>4.9000000000000002E-2</v>
      </c>
      <c r="S107" s="202">
        <v>0</v>
      </c>
      <c r="T107" s="203">
        <f>S107*H107</f>
        <v>0</v>
      </c>
      <c r="AR107" s="24" t="s">
        <v>210</v>
      </c>
      <c r="AT107" s="24" t="s">
        <v>207</v>
      </c>
      <c r="AU107" s="24" t="s">
        <v>80</v>
      </c>
      <c r="AY107" s="24" t="s">
        <v>182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78</v>
      </c>
      <c r="BK107" s="204">
        <f>ROUND(I107*H107,2)</f>
        <v>0</v>
      </c>
      <c r="BL107" s="24" t="s">
        <v>190</v>
      </c>
      <c r="BM107" s="24" t="s">
        <v>211</v>
      </c>
    </row>
    <row r="108" spans="2:65" s="1" customFormat="1">
      <c r="B108" s="41"/>
      <c r="C108" s="63"/>
      <c r="D108" s="205" t="s">
        <v>192</v>
      </c>
      <c r="E108" s="63"/>
      <c r="F108" s="206" t="s">
        <v>209</v>
      </c>
      <c r="G108" s="63"/>
      <c r="H108" s="63"/>
      <c r="I108" s="164"/>
      <c r="J108" s="63"/>
      <c r="K108" s="63"/>
      <c r="L108" s="61"/>
      <c r="M108" s="207"/>
      <c r="N108" s="42"/>
      <c r="O108" s="42"/>
      <c r="P108" s="42"/>
      <c r="Q108" s="42"/>
      <c r="R108" s="42"/>
      <c r="S108" s="42"/>
      <c r="T108" s="78"/>
      <c r="AT108" s="24" t="s">
        <v>192</v>
      </c>
      <c r="AU108" s="24" t="s">
        <v>80</v>
      </c>
    </row>
    <row r="109" spans="2:65" s="11" customFormat="1">
      <c r="B109" s="208"/>
      <c r="C109" s="209"/>
      <c r="D109" s="205" t="s">
        <v>199</v>
      </c>
      <c r="E109" s="210" t="s">
        <v>21</v>
      </c>
      <c r="F109" s="211" t="s">
        <v>212</v>
      </c>
      <c r="G109" s="209"/>
      <c r="H109" s="212">
        <v>4.9000000000000002E-2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199</v>
      </c>
      <c r="AU109" s="218" t="s">
        <v>80</v>
      </c>
      <c r="AV109" s="11" t="s">
        <v>80</v>
      </c>
      <c r="AW109" s="11" t="s">
        <v>34</v>
      </c>
      <c r="AX109" s="11" t="s">
        <v>78</v>
      </c>
      <c r="AY109" s="218" t="s">
        <v>182</v>
      </c>
    </row>
    <row r="110" spans="2:65" s="1" customFormat="1" ht="16.5" customHeight="1">
      <c r="B110" s="41"/>
      <c r="C110" s="193" t="s">
        <v>213</v>
      </c>
      <c r="D110" s="193" t="s">
        <v>185</v>
      </c>
      <c r="E110" s="194" t="s">
        <v>214</v>
      </c>
      <c r="F110" s="195" t="s">
        <v>215</v>
      </c>
      <c r="G110" s="196" t="s">
        <v>216</v>
      </c>
      <c r="H110" s="197">
        <v>8.5139999999999993</v>
      </c>
      <c r="I110" s="198"/>
      <c r="J110" s="199">
        <f>ROUND(I110*H110,2)</f>
        <v>0</v>
      </c>
      <c r="K110" s="195" t="s">
        <v>189</v>
      </c>
      <c r="L110" s="61"/>
      <c r="M110" s="200" t="s">
        <v>21</v>
      </c>
      <c r="N110" s="201" t="s">
        <v>41</v>
      </c>
      <c r="O110" s="42"/>
      <c r="P110" s="202">
        <f>O110*H110</f>
        <v>0</v>
      </c>
      <c r="Q110" s="202">
        <v>2.8570000000000002E-2</v>
      </c>
      <c r="R110" s="202">
        <f>Q110*H110</f>
        <v>0.24324498</v>
      </c>
      <c r="S110" s="202">
        <v>0</v>
      </c>
      <c r="T110" s="203">
        <f>S110*H110</f>
        <v>0</v>
      </c>
      <c r="AR110" s="24" t="s">
        <v>190</v>
      </c>
      <c r="AT110" s="24" t="s">
        <v>185</v>
      </c>
      <c r="AU110" s="24" t="s">
        <v>80</v>
      </c>
      <c r="AY110" s="24" t="s">
        <v>182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78</v>
      </c>
      <c r="BK110" s="204">
        <f>ROUND(I110*H110,2)</f>
        <v>0</v>
      </c>
      <c r="BL110" s="24" t="s">
        <v>190</v>
      </c>
      <c r="BM110" s="24" t="s">
        <v>217</v>
      </c>
    </row>
    <row r="111" spans="2:65" s="1" customFormat="1" ht="27">
      <c r="B111" s="41"/>
      <c r="C111" s="63"/>
      <c r="D111" s="205" t="s">
        <v>192</v>
      </c>
      <c r="E111" s="63"/>
      <c r="F111" s="206" t="s">
        <v>218</v>
      </c>
      <c r="G111" s="63"/>
      <c r="H111" s="63"/>
      <c r="I111" s="164"/>
      <c r="J111" s="63"/>
      <c r="K111" s="63"/>
      <c r="L111" s="61"/>
      <c r="M111" s="207"/>
      <c r="N111" s="42"/>
      <c r="O111" s="42"/>
      <c r="P111" s="42"/>
      <c r="Q111" s="42"/>
      <c r="R111" s="42"/>
      <c r="S111" s="42"/>
      <c r="T111" s="78"/>
      <c r="AT111" s="24" t="s">
        <v>192</v>
      </c>
      <c r="AU111" s="24" t="s">
        <v>80</v>
      </c>
    </row>
    <row r="112" spans="2:65" s="11" customFormat="1">
      <c r="B112" s="208"/>
      <c r="C112" s="209"/>
      <c r="D112" s="205" t="s">
        <v>199</v>
      </c>
      <c r="E112" s="210" t="s">
        <v>21</v>
      </c>
      <c r="F112" s="211" t="s">
        <v>119</v>
      </c>
      <c r="G112" s="209"/>
      <c r="H112" s="212">
        <v>8.5139999999999993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199</v>
      </c>
      <c r="AU112" s="218" t="s">
        <v>80</v>
      </c>
      <c r="AV112" s="11" t="s">
        <v>80</v>
      </c>
      <c r="AW112" s="11" t="s">
        <v>34</v>
      </c>
      <c r="AX112" s="11" t="s">
        <v>78</v>
      </c>
      <c r="AY112" s="218" t="s">
        <v>182</v>
      </c>
    </row>
    <row r="113" spans="2:65" s="1" customFormat="1" ht="16.5" customHeight="1">
      <c r="B113" s="41"/>
      <c r="C113" s="193" t="s">
        <v>219</v>
      </c>
      <c r="D113" s="193" t="s">
        <v>185</v>
      </c>
      <c r="E113" s="194" t="s">
        <v>220</v>
      </c>
      <c r="F113" s="195" t="s">
        <v>221</v>
      </c>
      <c r="G113" s="196" t="s">
        <v>216</v>
      </c>
      <c r="H113" s="197">
        <v>0.9</v>
      </c>
      <c r="I113" s="198"/>
      <c r="J113" s="199">
        <f>ROUND(I113*H113,2)</f>
        <v>0</v>
      </c>
      <c r="K113" s="195" t="s">
        <v>189</v>
      </c>
      <c r="L113" s="61"/>
      <c r="M113" s="200" t="s">
        <v>21</v>
      </c>
      <c r="N113" s="201" t="s">
        <v>41</v>
      </c>
      <c r="O113" s="42"/>
      <c r="P113" s="202">
        <f>O113*H113</f>
        <v>0</v>
      </c>
      <c r="Q113" s="202">
        <v>0.17818000000000001</v>
      </c>
      <c r="R113" s="202">
        <f>Q113*H113</f>
        <v>0.160362</v>
      </c>
      <c r="S113" s="202">
        <v>0</v>
      </c>
      <c r="T113" s="203">
        <f>S113*H113</f>
        <v>0</v>
      </c>
      <c r="AR113" s="24" t="s">
        <v>190</v>
      </c>
      <c r="AT113" s="24" t="s">
        <v>185</v>
      </c>
      <c r="AU113" s="24" t="s">
        <v>80</v>
      </c>
      <c r="AY113" s="24" t="s">
        <v>182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78</v>
      </c>
      <c r="BK113" s="204">
        <f>ROUND(I113*H113,2)</f>
        <v>0</v>
      </c>
      <c r="BL113" s="24" t="s">
        <v>190</v>
      </c>
      <c r="BM113" s="24" t="s">
        <v>222</v>
      </c>
    </row>
    <row r="114" spans="2:65" s="1" customFormat="1">
      <c r="B114" s="41"/>
      <c r="C114" s="63"/>
      <c r="D114" s="205" t="s">
        <v>192</v>
      </c>
      <c r="E114" s="63"/>
      <c r="F114" s="206" t="s">
        <v>223</v>
      </c>
      <c r="G114" s="63"/>
      <c r="H114" s="63"/>
      <c r="I114" s="164"/>
      <c r="J114" s="63"/>
      <c r="K114" s="63"/>
      <c r="L114" s="61"/>
      <c r="M114" s="207"/>
      <c r="N114" s="42"/>
      <c r="O114" s="42"/>
      <c r="P114" s="42"/>
      <c r="Q114" s="42"/>
      <c r="R114" s="42"/>
      <c r="S114" s="42"/>
      <c r="T114" s="78"/>
      <c r="AT114" s="24" t="s">
        <v>192</v>
      </c>
      <c r="AU114" s="24" t="s">
        <v>80</v>
      </c>
    </row>
    <row r="115" spans="2:65" s="11" customFormat="1">
      <c r="B115" s="208"/>
      <c r="C115" s="209"/>
      <c r="D115" s="205" t="s">
        <v>199</v>
      </c>
      <c r="E115" s="210" t="s">
        <v>21</v>
      </c>
      <c r="F115" s="211" t="s">
        <v>224</v>
      </c>
      <c r="G115" s="209"/>
      <c r="H115" s="212">
        <v>0.9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199</v>
      </c>
      <c r="AU115" s="218" t="s">
        <v>80</v>
      </c>
      <c r="AV115" s="11" t="s">
        <v>80</v>
      </c>
      <c r="AW115" s="11" t="s">
        <v>34</v>
      </c>
      <c r="AX115" s="11" t="s">
        <v>78</v>
      </c>
      <c r="AY115" s="218" t="s">
        <v>182</v>
      </c>
    </row>
    <row r="116" spans="2:65" s="1" customFormat="1" ht="16.5" customHeight="1">
      <c r="B116" s="41"/>
      <c r="C116" s="193" t="s">
        <v>225</v>
      </c>
      <c r="D116" s="193" t="s">
        <v>185</v>
      </c>
      <c r="E116" s="194" t="s">
        <v>226</v>
      </c>
      <c r="F116" s="195" t="s">
        <v>227</v>
      </c>
      <c r="G116" s="196" t="s">
        <v>216</v>
      </c>
      <c r="H116" s="197">
        <v>2.7</v>
      </c>
      <c r="I116" s="198"/>
      <c r="J116" s="199">
        <f>ROUND(I116*H116,2)</f>
        <v>0</v>
      </c>
      <c r="K116" s="195" t="s">
        <v>189</v>
      </c>
      <c r="L116" s="61"/>
      <c r="M116" s="200" t="s">
        <v>21</v>
      </c>
      <c r="N116" s="201" t="s">
        <v>41</v>
      </c>
      <c r="O116" s="42"/>
      <c r="P116" s="202">
        <f>O116*H116</f>
        <v>0</v>
      </c>
      <c r="Q116" s="202">
        <v>8.4100000000000008E-3</v>
      </c>
      <c r="R116" s="202">
        <f>Q116*H116</f>
        <v>2.2707000000000005E-2</v>
      </c>
      <c r="S116" s="202">
        <v>0</v>
      </c>
      <c r="T116" s="203">
        <f>S116*H116</f>
        <v>0</v>
      </c>
      <c r="AR116" s="24" t="s">
        <v>190</v>
      </c>
      <c r="AT116" s="24" t="s">
        <v>185</v>
      </c>
      <c r="AU116" s="24" t="s">
        <v>80</v>
      </c>
      <c r="AY116" s="24" t="s">
        <v>182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78</v>
      </c>
      <c r="BK116" s="204">
        <f>ROUND(I116*H116,2)</f>
        <v>0</v>
      </c>
      <c r="BL116" s="24" t="s">
        <v>190</v>
      </c>
      <c r="BM116" s="24" t="s">
        <v>228</v>
      </c>
    </row>
    <row r="117" spans="2:65" s="1" customFormat="1" ht="27">
      <c r="B117" s="41"/>
      <c r="C117" s="63"/>
      <c r="D117" s="205" t="s">
        <v>192</v>
      </c>
      <c r="E117" s="63"/>
      <c r="F117" s="206" t="s">
        <v>229</v>
      </c>
      <c r="G117" s="63"/>
      <c r="H117" s="63"/>
      <c r="I117" s="164"/>
      <c r="J117" s="63"/>
      <c r="K117" s="63"/>
      <c r="L117" s="61"/>
      <c r="M117" s="207"/>
      <c r="N117" s="42"/>
      <c r="O117" s="42"/>
      <c r="P117" s="42"/>
      <c r="Q117" s="42"/>
      <c r="R117" s="42"/>
      <c r="S117" s="42"/>
      <c r="T117" s="78"/>
      <c r="AT117" s="24" t="s">
        <v>192</v>
      </c>
      <c r="AU117" s="24" t="s">
        <v>80</v>
      </c>
    </row>
    <row r="118" spans="2:65" s="11" customFormat="1">
      <c r="B118" s="208"/>
      <c r="C118" s="209"/>
      <c r="D118" s="205" t="s">
        <v>199</v>
      </c>
      <c r="E118" s="210" t="s">
        <v>21</v>
      </c>
      <c r="F118" s="211" t="s">
        <v>230</v>
      </c>
      <c r="G118" s="209"/>
      <c r="H118" s="212">
        <v>2.7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199</v>
      </c>
      <c r="AU118" s="218" t="s">
        <v>80</v>
      </c>
      <c r="AV118" s="11" t="s">
        <v>80</v>
      </c>
      <c r="AW118" s="11" t="s">
        <v>34</v>
      </c>
      <c r="AX118" s="11" t="s">
        <v>78</v>
      </c>
      <c r="AY118" s="218" t="s">
        <v>182</v>
      </c>
    </row>
    <row r="119" spans="2:65" s="10" customFormat="1" ht="29.85" customHeight="1">
      <c r="B119" s="177"/>
      <c r="C119" s="178"/>
      <c r="D119" s="179" t="s">
        <v>69</v>
      </c>
      <c r="E119" s="191" t="s">
        <v>190</v>
      </c>
      <c r="F119" s="191" t="s">
        <v>231</v>
      </c>
      <c r="G119" s="178"/>
      <c r="H119" s="178"/>
      <c r="I119" s="181"/>
      <c r="J119" s="192">
        <f>BK119</f>
        <v>0</v>
      </c>
      <c r="K119" s="178"/>
      <c r="L119" s="183"/>
      <c r="M119" s="184"/>
      <c r="N119" s="185"/>
      <c r="O119" s="185"/>
      <c r="P119" s="186">
        <f>SUM(P120:P122)</f>
        <v>0</v>
      </c>
      <c r="Q119" s="185"/>
      <c r="R119" s="186">
        <f>SUM(R120:R122)</f>
        <v>5.3510000000000002E-2</v>
      </c>
      <c r="S119" s="185"/>
      <c r="T119" s="187">
        <f>SUM(T120:T122)</f>
        <v>0</v>
      </c>
      <c r="AR119" s="188" t="s">
        <v>78</v>
      </c>
      <c r="AT119" s="189" t="s">
        <v>69</v>
      </c>
      <c r="AU119" s="189" t="s">
        <v>78</v>
      </c>
      <c r="AY119" s="188" t="s">
        <v>182</v>
      </c>
      <c r="BK119" s="190">
        <f>SUM(BK120:BK122)</f>
        <v>0</v>
      </c>
    </row>
    <row r="120" spans="2:65" s="1" customFormat="1" ht="16.5" customHeight="1">
      <c r="B120" s="41"/>
      <c r="C120" s="193" t="s">
        <v>210</v>
      </c>
      <c r="D120" s="193" t="s">
        <v>185</v>
      </c>
      <c r="E120" s="194" t="s">
        <v>232</v>
      </c>
      <c r="F120" s="195" t="s">
        <v>233</v>
      </c>
      <c r="G120" s="196" t="s">
        <v>188</v>
      </c>
      <c r="H120" s="197">
        <v>1</v>
      </c>
      <c r="I120" s="198"/>
      <c r="J120" s="199">
        <f>ROUND(I120*H120,2)</f>
        <v>0</v>
      </c>
      <c r="K120" s="195" t="s">
        <v>189</v>
      </c>
      <c r="L120" s="61"/>
      <c r="M120" s="200" t="s">
        <v>21</v>
      </c>
      <c r="N120" s="201" t="s">
        <v>41</v>
      </c>
      <c r="O120" s="42"/>
      <c r="P120" s="202">
        <f>O120*H120</f>
        <v>0</v>
      </c>
      <c r="Q120" s="202">
        <v>5.3510000000000002E-2</v>
      </c>
      <c r="R120" s="202">
        <f>Q120*H120</f>
        <v>5.3510000000000002E-2</v>
      </c>
      <c r="S120" s="202">
        <v>0</v>
      </c>
      <c r="T120" s="203">
        <f>S120*H120</f>
        <v>0</v>
      </c>
      <c r="AR120" s="24" t="s">
        <v>190</v>
      </c>
      <c r="AT120" s="24" t="s">
        <v>185</v>
      </c>
      <c r="AU120" s="24" t="s">
        <v>80</v>
      </c>
      <c r="AY120" s="24" t="s">
        <v>182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78</v>
      </c>
      <c r="BK120" s="204">
        <f>ROUND(I120*H120,2)</f>
        <v>0</v>
      </c>
      <c r="BL120" s="24" t="s">
        <v>190</v>
      </c>
      <c r="BM120" s="24" t="s">
        <v>234</v>
      </c>
    </row>
    <row r="121" spans="2:65" s="1" customFormat="1">
      <c r="B121" s="41"/>
      <c r="C121" s="63"/>
      <c r="D121" s="205" t="s">
        <v>192</v>
      </c>
      <c r="E121" s="63"/>
      <c r="F121" s="206" t="s">
        <v>233</v>
      </c>
      <c r="G121" s="63"/>
      <c r="H121" s="63"/>
      <c r="I121" s="164"/>
      <c r="J121" s="63"/>
      <c r="K121" s="63"/>
      <c r="L121" s="61"/>
      <c r="M121" s="207"/>
      <c r="N121" s="42"/>
      <c r="O121" s="42"/>
      <c r="P121" s="42"/>
      <c r="Q121" s="42"/>
      <c r="R121" s="42"/>
      <c r="S121" s="42"/>
      <c r="T121" s="78"/>
      <c r="AT121" s="24" t="s">
        <v>192</v>
      </c>
      <c r="AU121" s="24" t="s">
        <v>80</v>
      </c>
    </row>
    <row r="122" spans="2:65" s="11" customFormat="1">
      <c r="B122" s="208"/>
      <c r="C122" s="209"/>
      <c r="D122" s="205" t="s">
        <v>199</v>
      </c>
      <c r="E122" s="210" t="s">
        <v>21</v>
      </c>
      <c r="F122" s="211" t="s">
        <v>235</v>
      </c>
      <c r="G122" s="209"/>
      <c r="H122" s="212">
        <v>1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199</v>
      </c>
      <c r="AU122" s="218" t="s">
        <v>80</v>
      </c>
      <c r="AV122" s="11" t="s">
        <v>80</v>
      </c>
      <c r="AW122" s="11" t="s">
        <v>34</v>
      </c>
      <c r="AX122" s="11" t="s">
        <v>78</v>
      </c>
      <c r="AY122" s="218" t="s">
        <v>182</v>
      </c>
    </row>
    <row r="123" spans="2:65" s="10" customFormat="1" ht="29.85" customHeight="1">
      <c r="B123" s="177"/>
      <c r="C123" s="178"/>
      <c r="D123" s="179" t="s">
        <v>69</v>
      </c>
      <c r="E123" s="191" t="s">
        <v>219</v>
      </c>
      <c r="F123" s="191" t="s">
        <v>236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SUM(P124:P135)</f>
        <v>0</v>
      </c>
      <c r="Q123" s="185"/>
      <c r="R123" s="186">
        <f>SUM(R124:R135)</f>
        <v>9.5345080000000006</v>
      </c>
      <c r="S123" s="185"/>
      <c r="T123" s="187">
        <f>SUM(T124:T135)</f>
        <v>0</v>
      </c>
      <c r="AR123" s="188" t="s">
        <v>78</v>
      </c>
      <c r="AT123" s="189" t="s">
        <v>69</v>
      </c>
      <c r="AU123" s="189" t="s">
        <v>78</v>
      </c>
      <c r="AY123" s="188" t="s">
        <v>182</v>
      </c>
      <c r="BK123" s="190">
        <f>SUM(BK124:BK135)</f>
        <v>0</v>
      </c>
    </row>
    <row r="124" spans="2:65" s="1" customFormat="1" ht="25.5" customHeight="1">
      <c r="B124" s="41"/>
      <c r="C124" s="193" t="s">
        <v>237</v>
      </c>
      <c r="D124" s="193" t="s">
        <v>185</v>
      </c>
      <c r="E124" s="194" t="s">
        <v>238</v>
      </c>
      <c r="F124" s="195" t="s">
        <v>239</v>
      </c>
      <c r="G124" s="196" t="s">
        <v>216</v>
      </c>
      <c r="H124" s="197">
        <v>209.07</v>
      </c>
      <c r="I124" s="198"/>
      <c r="J124" s="199">
        <f>ROUND(I124*H124,2)</f>
        <v>0</v>
      </c>
      <c r="K124" s="195" t="s">
        <v>189</v>
      </c>
      <c r="L124" s="61"/>
      <c r="M124" s="200" t="s">
        <v>21</v>
      </c>
      <c r="N124" s="201" t="s">
        <v>41</v>
      </c>
      <c r="O124" s="42"/>
      <c r="P124" s="202">
        <f>O124*H124</f>
        <v>0</v>
      </c>
      <c r="Q124" s="202">
        <v>5.7000000000000002E-3</v>
      </c>
      <c r="R124" s="202">
        <f>Q124*H124</f>
        <v>1.1916990000000001</v>
      </c>
      <c r="S124" s="202">
        <v>0</v>
      </c>
      <c r="T124" s="203">
        <f>S124*H124</f>
        <v>0</v>
      </c>
      <c r="AR124" s="24" t="s">
        <v>190</v>
      </c>
      <c r="AT124" s="24" t="s">
        <v>185</v>
      </c>
      <c r="AU124" s="24" t="s">
        <v>80</v>
      </c>
      <c r="AY124" s="24" t="s">
        <v>182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78</v>
      </c>
      <c r="BK124" s="204">
        <f>ROUND(I124*H124,2)</f>
        <v>0</v>
      </c>
      <c r="BL124" s="24" t="s">
        <v>190</v>
      </c>
      <c r="BM124" s="24" t="s">
        <v>240</v>
      </c>
    </row>
    <row r="125" spans="2:65" s="1" customFormat="1" ht="27">
      <c r="B125" s="41"/>
      <c r="C125" s="63"/>
      <c r="D125" s="205" t="s">
        <v>192</v>
      </c>
      <c r="E125" s="63"/>
      <c r="F125" s="206" t="s">
        <v>241</v>
      </c>
      <c r="G125" s="63"/>
      <c r="H125" s="63"/>
      <c r="I125" s="164"/>
      <c r="J125" s="63"/>
      <c r="K125" s="63"/>
      <c r="L125" s="61"/>
      <c r="M125" s="207"/>
      <c r="N125" s="42"/>
      <c r="O125" s="42"/>
      <c r="P125" s="42"/>
      <c r="Q125" s="42"/>
      <c r="R125" s="42"/>
      <c r="S125" s="42"/>
      <c r="T125" s="78"/>
      <c r="AT125" s="24" t="s">
        <v>192</v>
      </c>
      <c r="AU125" s="24" t="s">
        <v>80</v>
      </c>
    </row>
    <row r="126" spans="2:65" s="11" customFormat="1">
      <c r="B126" s="208"/>
      <c r="C126" s="209"/>
      <c r="D126" s="205" t="s">
        <v>199</v>
      </c>
      <c r="E126" s="210" t="s">
        <v>21</v>
      </c>
      <c r="F126" s="211" t="s">
        <v>121</v>
      </c>
      <c r="G126" s="209"/>
      <c r="H126" s="212">
        <v>209.07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199</v>
      </c>
      <c r="AU126" s="218" t="s">
        <v>80</v>
      </c>
      <c r="AV126" s="11" t="s">
        <v>80</v>
      </c>
      <c r="AW126" s="11" t="s">
        <v>34</v>
      </c>
      <c r="AX126" s="11" t="s">
        <v>78</v>
      </c>
      <c r="AY126" s="218" t="s">
        <v>182</v>
      </c>
    </row>
    <row r="127" spans="2:65" s="1" customFormat="1" ht="16.5" customHeight="1">
      <c r="B127" s="41"/>
      <c r="C127" s="193" t="s">
        <v>242</v>
      </c>
      <c r="D127" s="193" t="s">
        <v>185</v>
      </c>
      <c r="E127" s="194" t="s">
        <v>243</v>
      </c>
      <c r="F127" s="195" t="s">
        <v>244</v>
      </c>
      <c r="G127" s="196" t="s">
        <v>216</v>
      </c>
      <c r="H127" s="197">
        <v>33</v>
      </c>
      <c r="I127" s="198"/>
      <c r="J127" s="199">
        <f>ROUND(I127*H127,2)</f>
        <v>0</v>
      </c>
      <c r="K127" s="195" t="s">
        <v>189</v>
      </c>
      <c r="L127" s="61"/>
      <c r="M127" s="200" t="s">
        <v>21</v>
      </c>
      <c r="N127" s="201" t="s">
        <v>41</v>
      </c>
      <c r="O127" s="42"/>
      <c r="P127" s="202">
        <f>O127*H127</f>
        <v>0</v>
      </c>
      <c r="Q127" s="202">
        <v>0.04</v>
      </c>
      <c r="R127" s="202">
        <f>Q127*H127</f>
        <v>1.32</v>
      </c>
      <c r="S127" s="202">
        <v>0</v>
      </c>
      <c r="T127" s="203">
        <f>S127*H127</f>
        <v>0</v>
      </c>
      <c r="AR127" s="24" t="s">
        <v>190</v>
      </c>
      <c r="AT127" s="24" t="s">
        <v>185</v>
      </c>
      <c r="AU127" s="24" t="s">
        <v>80</v>
      </c>
      <c r="AY127" s="24" t="s">
        <v>182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78</v>
      </c>
      <c r="BK127" s="204">
        <f>ROUND(I127*H127,2)</f>
        <v>0</v>
      </c>
      <c r="BL127" s="24" t="s">
        <v>190</v>
      </c>
      <c r="BM127" s="24" t="s">
        <v>245</v>
      </c>
    </row>
    <row r="128" spans="2:65" s="1" customFormat="1">
      <c r="B128" s="41"/>
      <c r="C128" s="63"/>
      <c r="D128" s="205" t="s">
        <v>192</v>
      </c>
      <c r="E128" s="63"/>
      <c r="F128" s="206" t="s">
        <v>246</v>
      </c>
      <c r="G128" s="63"/>
      <c r="H128" s="63"/>
      <c r="I128" s="164"/>
      <c r="J128" s="63"/>
      <c r="K128" s="63"/>
      <c r="L128" s="61"/>
      <c r="M128" s="207"/>
      <c r="N128" s="42"/>
      <c r="O128" s="42"/>
      <c r="P128" s="42"/>
      <c r="Q128" s="42"/>
      <c r="R128" s="42"/>
      <c r="S128" s="42"/>
      <c r="T128" s="78"/>
      <c r="AT128" s="24" t="s">
        <v>192</v>
      </c>
      <c r="AU128" s="24" t="s">
        <v>80</v>
      </c>
    </row>
    <row r="129" spans="2:65" s="11" customFormat="1">
      <c r="B129" s="208"/>
      <c r="C129" s="209"/>
      <c r="D129" s="205" t="s">
        <v>199</v>
      </c>
      <c r="E129" s="210" t="s">
        <v>21</v>
      </c>
      <c r="F129" s="211" t="s">
        <v>247</v>
      </c>
      <c r="G129" s="209"/>
      <c r="H129" s="212">
        <v>33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199</v>
      </c>
      <c r="AU129" s="218" t="s">
        <v>80</v>
      </c>
      <c r="AV129" s="11" t="s">
        <v>80</v>
      </c>
      <c r="AW129" s="11" t="s">
        <v>34</v>
      </c>
      <c r="AX129" s="11" t="s">
        <v>78</v>
      </c>
      <c r="AY129" s="218" t="s">
        <v>182</v>
      </c>
    </row>
    <row r="130" spans="2:65" s="1" customFormat="1" ht="25.5" customHeight="1">
      <c r="B130" s="41"/>
      <c r="C130" s="193" t="s">
        <v>248</v>
      </c>
      <c r="D130" s="193" t="s">
        <v>185</v>
      </c>
      <c r="E130" s="194" t="s">
        <v>249</v>
      </c>
      <c r="F130" s="195" t="s">
        <v>250</v>
      </c>
      <c r="G130" s="196" t="s">
        <v>216</v>
      </c>
      <c r="H130" s="197">
        <v>411.97699999999998</v>
      </c>
      <c r="I130" s="198"/>
      <c r="J130" s="199">
        <f>ROUND(I130*H130,2)</f>
        <v>0</v>
      </c>
      <c r="K130" s="195" t="s">
        <v>189</v>
      </c>
      <c r="L130" s="61"/>
      <c r="M130" s="200" t="s">
        <v>21</v>
      </c>
      <c r="N130" s="201" t="s">
        <v>41</v>
      </c>
      <c r="O130" s="42"/>
      <c r="P130" s="202">
        <f>O130*H130</f>
        <v>0</v>
      </c>
      <c r="Q130" s="202">
        <v>1.7000000000000001E-2</v>
      </c>
      <c r="R130" s="202">
        <f>Q130*H130</f>
        <v>7.003609</v>
      </c>
      <c r="S130" s="202">
        <v>0</v>
      </c>
      <c r="T130" s="203">
        <f>S130*H130</f>
        <v>0</v>
      </c>
      <c r="AR130" s="24" t="s">
        <v>190</v>
      </c>
      <c r="AT130" s="24" t="s">
        <v>185</v>
      </c>
      <c r="AU130" s="24" t="s">
        <v>80</v>
      </c>
      <c r="AY130" s="24" t="s">
        <v>182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78</v>
      </c>
      <c r="BK130" s="204">
        <f>ROUND(I130*H130,2)</f>
        <v>0</v>
      </c>
      <c r="BL130" s="24" t="s">
        <v>190</v>
      </c>
      <c r="BM130" s="24" t="s">
        <v>251</v>
      </c>
    </row>
    <row r="131" spans="2:65" s="1" customFormat="1" ht="27">
      <c r="B131" s="41"/>
      <c r="C131" s="63"/>
      <c r="D131" s="205" t="s">
        <v>192</v>
      </c>
      <c r="E131" s="63"/>
      <c r="F131" s="206" t="s">
        <v>252</v>
      </c>
      <c r="G131" s="63"/>
      <c r="H131" s="63"/>
      <c r="I131" s="164"/>
      <c r="J131" s="63"/>
      <c r="K131" s="63"/>
      <c r="L131" s="61"/>
      <c r="M131" s="207"/>
      <c r="N131" s="42"/>
      <c r="O131" s="42"/>
      <c r="P131" s="42"/>
      <c r="Q131" s="42"/>
      <c r="R131" s="42"/>
      <c r="S131" s="42"/>
      <c r="T131" s="78"/>
      <c r="AT131" s="24" t="s">
        <v>192</v>
      </c>
      <c r="AU131" s="24" t="s">
        <v>80</v>
      </c>
    </row>
    <row r="132" spans="2:65" s="11" customFormat="1">
      <c r="B132" s="208"/>
      <c r="C132" s="209"/>
      <c r="D132" s="205" t="s">
        <v>199</v>
      </c>
      <c r="E132" s="210" t="s">
        <v>21</v>
      </c>
      <c r="F132" s="211" t="s">
        <v>123</v>
      </c>
      <c r="G132" s="209"/>
      <c r="H132" s="212">
        <v>411.97699999999998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199</v>
      </c>
      <c r="AU132" s="218" t="s">
        <v>80</v>
      </c>
      <c r="AV132" s="11" t="s">
        <v>80</v>
      </c>
      <c r="AW132" s="11" t="s">
        <v>34</v>
      </c>
      <c r="AX132" s="11" t="s">
        <v>78</v>
      </c>
      <c r="AY132" s="218" t="s">
        <v>182</v>
      </c>
    </row>
    <row r="133" spans="2:65" s="1" customFormat="1" ht="16.5" customHeight="1">
      <c r="B133" s="41"/>
      <c r="C133" s="193" t="s">
        <v>253</v>
      </c>
      <c r="D133" s="193" t="s">
        <v>185</v>
      </c>
      <c r="E133" s="194" t="s">
        <v>254</v>
      </c>
      <c r="F133" s="195" t="s">
        <v>255</v>
      </c>
      <c r="G133" s="196" t="s">
        <v>256</v>
      </c>
      <c r="H133" s="197">
        <v>12.8</v>
      </c>
      <c r="I133" s="198"/>
      <c r="J133" s="199">
        <f>ROUND(I133*H133,2)</f>
        <v>0</v>
      </c>
      <c r="K133" s="195" t="s">
        <v>189</v>
      </c>
      <c r="L133" s="61"/>
      <c r="M133" s="200" t="s">
        <v>21</v>
      </c>
      <c r="N133" s="201" t="s">
        <v>41</v>
      </c>
      <c r="O133" s="42"/>
      <c r="P133" s="202">
        <f>O133*H133</f>
        <v>0</v>
      </c>
      <c r="Q133" s="202">
        <v>1.5E-3</v>
      </c>
      <c r="R133" s="202">
        <f>Q133*H133</f>
        <v>1.9200000000000002E-2</v>
      </c>
      <c r="S133" s="202">
        <v>0</v>
      </c>
      <c r="T133" s="203">
        <f>S133*H133</f>
        <v>0</v>
      </c>
      <c r="AR133" s="24" t="s">
        <v>190</v>
      </c>
      <c r="AT133" s="24" t="s">
        <v>185</v>
      </c>
      <c r="AU133" s="24" t="s">
        <v>80</v>
      </c>
      <c r="AY133" s="24" t="s">
        <v>182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78</v>
      </c>
      <c r="BK133" s="204">
        <f>ROUND(I133*H133,2)</f>
        <v>0</v>
      </c>
      <c r="BL133" s="24" t="s">
        <v>190</v>
      </c>
      <c r="BM133" s="24" t="s">
        <v>257</v>
      </c>
    </row>
    <row r="134" spans="2:65" s="1" customFormat="1">
      <c r="B134" s="41"/>
      <c r="C134" s="63"/>
      <c r="D134" s="205" t="s">
        <v>192</v>
      </c>
      <c r="E134" s="63"/>
      <c r="F134" s="206" t="s">
        <v>258</v>
      </c>
      <c r="G134" s="63"/>
      <c r="H134" s="63"/>
      <c r="I134" s="164"/>
      <c r="J134" s="63"/>
      <c r="K134" s="63"/>
      <c r="L134" s="61"/>
      <c r="M134" s="207"/>
      <c r="N134" s="42"/>
      <c r="O134" s="42"/>
      <c r="P134" s="42"/>
      <c r="Q134" s="42"/>
      <c r="R134" s="42"/>
      <c r="S134" s="42"/>
      <c r="T134" s="78"/>
      <c r="AT134" s="24" t="s">
        <v>192</v>
      </c>
      <c r="AU134" s="24" t="s">
        <v>80</v>
      </c>
    </row>
    <row r="135" spans="2:65" s="11" customFormat="1">
      <c r="B135" s="208"/>
      <c r="C135" s="209"/>
      <c r="D135" s="205" t="s">
        <v>199</v>
      </c>
      <c r="E135" s="210" t="s">
        <v>21</v>
      </c>
      <c r="F135" s="211" t="s">
        <v>259</v>
      </c>
      <c r="G135" s="209"/>
      <c r="H135" s="212">
        <v>12.8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199</v>
      </c>
      <c r="AU135" s="218" t="s">
        <v>80</v>
      </c>
      <c r="AV135" s="11" t="s">
        <v>80</v>
      </c>
      <c r="AW135" s="11" t="s">
        <v>34</v>
      </c>
      <c r="AX135" s="11" t="s">
        <v>78</v>
      </c>
      <c r="AY135" s="218" t="s">
        <v>182</v>
      </c>
    </row>
    <row r="136" spans="2:65" s="10" customFormat="1" ht="29.85" customHeight="1">
      <c r="B136" s="177"/>
      <c r="C136" s="178"/>
      <c r="D136" s="179" t="s">
        <v>69</v>
      </c>
      <c r="E136" s="191" t="s">
        <v>237</v>
      </c>
      <c r="F136" s="191" t="s">
        <v>260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SUM(P137:P223)</f>
        <v>0</v>
      </c>
      <c r="Q136" s="185"/>
      <c r="R136" s="186">
        <f>SUM(R137:R223)</f>
        <v>1.59025E-2</v>
      </c>
      <c r="S136" s="185"/>
      <c r="T136" s="187">
        <f>SUM(T137:T223)</f>
        <v>16.830709000000002</v>
      </c>
      <c r="AR136" s="188" t="s">
        <v>78</v>
      </c>
      <c r="AT136" s="189" t="s">
        <v>69</v>
      </c>
      <c r="AU136" s="189" t="s">
        <v>78</v>
      </c>
      <c r="AY136" s="188" t="s">
        <v>182</v>
      </c>
      <c r="BK136" s="190">
        <f>SUM(BK137:BK223)</f>
        <v>0</v>
      </c>
    </row>
    <row r="137" spans="2:65" s="1" customFormat="1" ht="25.5" customHeight="1">
      <c r="B137" s="41"/>
      <c r="C137" s="193" t="s">
        <v>261</v>
      </c>
      <c r="D137" s="193" t="s">
        <v>185</v>
      </c>
      <c r="E137" s="194" t="s">
        <v>262</v>
      </c>
      <c r="F137" s="195" t="s">
        <v>263</v>
      </c>
      <c r="G137" s="196" t="s">
        <v>216</v>
      </c>
      <c r="H137" s="197">
        <v>21.25</v>
      </c>
      <c r="I137" s="198"/>
      <c r="J137" s="199">
        <f>ROUND(I137*H137,2)</f>
        <v>0</v>
      </c>
      <c r="K137" s="195" t="s">
        <v>189</v>
      </c>
      <c r="L137" s="61"/>
      <c r="M137" s="200" t="s">
        <v>21</v>
      </c>
      <c r="N137" s="201" t="s">
        <v>41</v>
      </c>
      <c r="O137" s="42"/>
      <c r="P137" s="202">
        <f>O137*H137</f>
        <v>0</v>
      </c>
      <c r="Q137" s="202">
        <v>1.2999999999999999E-4</v>
      </c>
      <c r="R137" s="202">
        <f>Q137*H137</f>
        <v>2.7624999999999998E-3</v>
      </c>
      <c r="S137" s="202">
        <v>0</v>
      </c>
      <c r="T137" s="203">
        <f>S137*H137</f>
        <v>0</v>
      </c>
      <c r="AR137" s="24" t="s">
        <v>190</v>
      </c>
      <c r="AT137" s="24" t="s">
        <v>185</v>
      </c>
      <c r="AU137" s="24" t="s">
        <v>80</v>
      </c>
      <c r="AY137" s="24" t="s">
        <v>182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78</v>
      </c>
      <c r="BK137" s="204">
        <f>ROUND(I137*H137,2)</f>
        <v>0</v>
      </c>
      <c r="BL137" s="24" t="s">
        <v>190</v>
      </c>
      <c r="BM137" s="24" t="s">
        <v>264</v>
      </c>
    </row>
    <row r="138" spans="2:65" s="1" customFormat="1" ht="27">
      <c r="B138" s="41"/>
      <c r="C138" s="63"/>
      <c r="D138" s="205" t="s">
        <v>192</v>
      </c>
      <c r="E138" s="63"/>
      <c r="F138" s="206" t="s">
        <v>265</v>
      </c>
      <c r="G138" s="63"/>
      <c r="H138" s="63"/>
      <c r="I138" s="164"/>
      <c r="J138" s="63"/>
      <c r="K138" s="63"/>
      <c r="L138" s="61"/>
      <c r="M138" s="207"/>
      <c r="N138" s="42"/>
      <c r="O138" s="42"/>
      <c r="P138" s="42"/>
      <c r="Q138" s="42"/>
      <c r="R138" s="42"/>
      <c r="S138" s="42"/>
      <c r="T138" s="78"/>
      <c r="AT138" s="24" t="s">
        <v>192</v>
      </c>
      <c r="AU138" s="24" t="s">
        <v>80</v>
      </c>
    </row>
    <row r="139" spans="2:65" s="11" customFormat="1">
      <c r="B139" s="208"/>
      <c r="C139" s="209"/>
      <c r="D139" s="205" t="s">
        <v>199</v>
      </c>
      <c r="E139" s="210" t="s">
        <v>21</v>
      </c>
      <c r="F139" s="211" t="s">
        <v>266</v>
      </c>
      <c r="G139" s="209"/>
      <c r="H139" s="212">
        <v>21.25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199</v>
      </c>
      <c r="AU139" s="218" t="s">
        <v>80</v>
      </c>
      <c r="AV139" s="11" t="s">
        <v>80</v>
      </c>
      <c r="AW139" s="11" t="s">
        <v>34</v>
      </c>
      <c r="AX139" s="11" t="s">
        <v>78</v>
      </c>
      <c r="AY139" s="218" t="s">
        <v>182</v>
      </c>
    </row>
    <row r="140" spans="2:65" s="1" customFormat="1" ht="16.5" customHeight="1">
      <c r="B140" s="41"/>
      <c r="C140" s="193" t="s">
        <v>267</v>
      </c>
      <c r="D140" s="193" t="s">
        <v>185</v>
      </c>
      <c r="E140" s="194" t="s">
        <v>268</v>
      </c>
      <c r="F140" s="195" t="s">
        <v>269</v>
      </c>
      <c r="G140" s="196" t="s">
        <v>216</v>
      </c>
      <c r="H140" s="197">
        <v>328.5</v>
      </c>
      <c r="I140" s="198"/>
      <c r="J140" s="199">
        <f>ROUND(I140*H140,2)</f>
        <v>0</v>
      </c>
      <c r="K140" s="195" t="s">
        <v>189</v>
      </c>
      <c r="L140" s="61"/>
      <c r="M140" s="200" t="s">
        <v>21</v>
      </c>
      <c r="N140" s="201" t="s">
        <v>41</v>
      </c>
      <c r="O140" s="42"/>
      <c r="P140" s="202">
        <f>O140*H140</f>
        <v>0</v>
      </c>
      <c r="Q140" s="202">
        <v>4.0000000000000003E-5</v>
      </c>
      <c r="R140" s="202">
        <f>Q140*H140</f>
        <v>1.3140000000000001E-2</v>
      </c>
      <c r="S140" s="202">
        <v>0</v>
      </c>
      <c r="T140" s="203">
        <f>S140*H140</f>
        <v>0</v>
      </c>
      <c r="AR140" s="24" t="s">
        <v>190</v>
      </c>
      <c r="AT140" s="24" t="s">
        <v>185</v>
      </c>
      <c r="AU140" s="24" t="s">
        <v>80</v>
      </c>
      <c r="AY140" s="24" t="s">
        <v>182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78</v>
      </c>
      <c r="BK140" s="204">
        <f>ROUND(I140*H140,2)</f>
        <v>0</v>
      </c>
      <c r="BL140" s="24" t="s">
        <v>190</v>
      </c>
      <c r="BM140" s="24" t="s">
        <v>270</v>
      </c>
    </row>
    <row r="141" spans="2:65" s="1" customFormat="1" ht="27">
      <c r="B141" s="41"/>
      <c r="C141" s="63"/>
      <c r="D141" s="205" t="s">
        <v>192</v>
      </c>
      <c r="E141" s="63"/>
      <c r="F141" s="206" t="s">
        <v>271</v>
      </c>
      <c r="G141" s="63"/>
      <c r="H141" s="63"/>
      <c r="I141" s="164"/>
      <c r="J141" s="63"/>
      <c r="K141" s="63"/>
      <c r="L141" s="61"/>
      <c r="M141" s="207"/>
      <c r="N141" s="42"/>
      <c r="O141" s="42"/>
      <c r="P141" s="42"/>
      <c r="Q141" s="42"/>
      <c r="R141" s="42"/>
      <c r="S141" s="42"/>
      <c r="T141" s="78"/>
      <c r="AT141" s="24" t="s">
        <v>192</v>
      </c>
      <c r="AU141" s="24" t="s">
        <v>80</v>
      </c>
    </row>
    <row r="142" spans="2:65" s="11" customFormat="1">
      <c r="B142" s="208"/>
      <c r="C142" s="209"/>
      <c r="D142" s="205" t="s">
        <v>199</v>
      </c>
      <c r="E142" s="210" t="s">
        <v>21</v>
      </c>
      <c r="F142" s="211" t="s">
        <v>272</v>
      </c>
      <c r="G142" s="209"/>
      <c r="H142" s="212">
        <v>328.5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199</v>
      </c>
      <c r="AU142" s="218" t="s">
        <v>80</v>
      </c>
      <c r="AV142" s="11" t="s">
        <v>80</v>
      </c>
      <c r="AW142" s="11" t="s">
        <v>34</v>
      </c>
      <c r="AX142" s="11" t="s">
        <v>78</v>
      </c>
      <c r="AY142" s="218" t="s">
        <v>182</v>
      </c>
    </row>
    <row r="143" spans="2:65" s="1" customFormat="1" ht="16.5" customHeight="1">
      <c r="B143" s="41"/>
      <c r="C143" s="193" t="s">
        <v>10</v>
      </c>
      <c r="D143" s="193" t="s">
        <v>185</v>
      </c>
      <c r="E143" s="194" t="s">
        <v>273</v>
      </c>
      <c r="F143" s="195" t="s">
        <v>274</v>
      </c>
      <c r="G143" s="196" t="s">
        <v>275</v>
      </c>
      <c r="H143" s="197">
        <v>30</v>
      </c>
      <c r="I143" s="198"/>
      <c r="J143" s="199">
        <f>ROUND(I143*H143,2)</f>
        <v>0</v>
      </c>
      <c r="K143" s="195" t="s">
        <v>21</v>
      </c>
      <c r="L143" s="61"/>
      <c r="M143" s="200" t="s">
        <v>21</v>
      </c>
      <c r="N143" s="201" t="s">
        <v>41</v>
      </c>
      <c r="O143" s="42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AR143" s="24" t="s">
        <v>190</v>
      </c>
      <c r="AT143" s="24" t="s">
        <v>185</v>
      </c>
      <c r="AU143" s="24" t="s">
        <v>80</v>
      </c>
      <c r="AY143" s="24" t="s">
        <v>182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78</v>
      </c>
      <c r="BK143" s="204">
        <f>ROUND(I143*H143,2)</f>
        <v>0</v>
      </c>
      <c r="BL143" s="24" t="s">
        <v>190</v>
      </c>
      <c r="BM143" s="24" t="s">
        <v>276</v>
      </c>
    </row>
    <row r="144" spans="2:65" s="1" customFormat="1">
      <c r="B144" s="41"/>
      <c r="C144" s="63"/>
      <c r="D144" s="205" t="s">
        <v>192</v>
      </c>
      <c r="E144" s="63"/>
      <c r="F144" s="206" t="s">
        <v>274</v>
      </c>
      <c r="G144" s="63"/>
      <c r="H144" s="63"/>
      <c r="I144" s="164"/>
      <c r="J144" s="63"/>
      <c r="K144" s="63"/>
      <c r="L144" s="61"/>
      <c r="M144" s="207"/>
      <c r="N144" s="42"/>
      <c r="O144" s="42"/>
      <c r="P144" s="42"/>
      <c r="Q144" s="42"/>
      <c r="R144" s="42"/>
      <c r="S144" s="42"/>
      <c r="T144" s="78"/>
      <c r="AT144" s="24" t="s">
        <v>192</v>
      </c>
      <c r="AU144" s="24" t="s">
        <v>80</v>
      </c>
    </row>
    <row r="145" spans="2:65" s="1" customFormat="1" ht="16.5" customHeight="1">
      <c r="B145" s="41"/>
      <c r="C145" s="193" t="s">
        <v>277</v>
      </c>
      <c r="D145" s="193" t="s">
        <v>185</v>
      </c>
      <c r="E145" s="194" t="s">
        <v>278</v>
      </c>
      <c r="F145" s="195" t="s">
        <v>279</v>
      </c>
      <c r="G145" s="196" t="s">
        <v>275</v>
      </c>
      <c r="H145" s="197">
        <v>40</v>
      </c>
      <c r="I145" s="198"/>
      <c r="J145" s="199">
        <f>ROUND(I145*H145,2)</f>
        <v>0</v>
      </c>
      <c r="K145" s="195" t="s">
        <v>21</v>
      </c>
      <c r="L145" s="61"/>
      <c r="M145" s="200" t="s">
        <v>21</v>
      </c>
      <c r="N145" s="201" t="s">
        <v>41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4" t="s">
        <v>190</v>
      </c>
      <c r="AT145" s="24" t="s">
        <v>185</v>
      </c>
      <c r="AU145" s="24" t="s">
        <v>80</v>
      </c>
      <c r="AY145" s="24" t="s">
        <v>182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78</v>
      </c>
      <c r="BK145" s="204">
        <f>ROUND(I145*H145,2)</f>
        <v>0</v>
      </c>
      <c r="BL145" s="24" t="s">
        <v>190</v>
      </c>
      <c r="BM145" s="24" t="s">
        <v>280</v>
      </c>
    </row>
    <row r="146" spans="2:65" s="1" customFormat="1">
      <c r="B146" s="41"/>
      <c r="C146" s="63"/>
      <c r="D146" s="205" t="s">
        <v>192</v>
      </c>
      <c r="E146" s="63"/>
      <c r="F146" s="206" t="s">
        <v>279</v>
      </c>
      <c r="G146" s="63"/>
      <c r="H146" s="63"/>
      <c r="I146" s="164"/>
      <c r="J146" s="63"/>
      <c r="K146" s="63"/>
      <c r="L146" s="61"/>
      <c r="M146" s="207"/>
      <c r="N146" s="42"/>
      <c r="O146" s="42"/>
      <c r="P146" s="42"/>
      <c r="Q146" s="42"/>
      <c r="R146" s="42"/>
      <c r="S146" s="42"/>
      <c r="T146" s="78"/>
      <c r="AT146" s="24" t="s">
        <v>192</v>
      </c>
      <c r="AU146" s="24" t="s">
        <v>80</v>
      </c>
    </row>
    <row r="147" spans="2:65" s="1" customFormat="1" ht="16.5" customHeight="1">
      <c r="B147" s="41"/>
      <c r="C147" s="193" t="s">
        <v>281</v>
      </c>
      <c r="D147" s="193" t="s">
        <v>185</v>
      </c>
      <c r="E147" s="194" t="s">
        <v>282</v>
      </c>
      <c r="F147" s="195" t="s">
        <v>283</v>
      </c>
      <c r="G147" s="196" t="s">
        <v>188</v>
      </c>
      <c r="H147" s="197">
        <v>15</v>
      </c>
      <c r="I147" s="198"/>
      <c r="J147" s="199">
        <f>ROUND(I147*H147,2)</f>
        <v>0</v>
      </c>
      <c r="K147" s="195" t="s">
        <v>21</v>
      </c>
      <c r="L147" s="61"/>
      <c r="M147" s="200" t="s">
        <v>21</v>
      </c>
      <c r="N147" s="201" t="s">
        <v>41</v>
      </c>
      <c r="O147" s="42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AR147" s="24" t="s">
        <v>190</v>
      </c>
      <c r="AT147" s="24" t="s">
        <v>185</v>
      </c>
      <c r="AU147" s="24" t="s">
        <v>80</v>
      </c>
      <c r="AY147" s="24" t="s">
        <v>182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78</v>
      </c>
      <c r="BK147" s="204">
        <f>ROUND(I147*H147,2)</f>
        <v>0</v>
      </c>
      <c r="BL147" s="24" t="s">
        <v>190</v>
      </c>
      <c r="BM147" s="24" t="s">
        <v>284</v>
      </c>
    </row>
    <row r="148" spans="2:65" s="1" customFormat="1">
      <c r="B148" s="41"/>
      <c r="C148" s="63"/>
      <c r="D148" s="205" t="s">
        <v>192</v>
      </c>
      <c r="E148" s="63"/>
      <c r="F148" s="206" t="s">
        <v>283</v>
      </c>
      <c r="G148" s="63"/>
      <c r="H148" s="63"/>
      <c r="I148" s="164"/>
      <c r="J148" s="63"/>
      <c r="K148" s="63"/>
      <c r="L148" s="61"/>
      <c r="M148" s="207"/>
      <c r="N148" s="42"/>
      <c r="O148" s="42"/>
      <c r="P148" s="42"/>
      <c r="Q148" s="42"/>
      <c r="R148" s="42"/>
      <c r="S148" s="42"/>
      <c r="T148" s="78"/>
      <c r="AT148" s="24" t="s">
        <v>192</v>
      </c>
      <c r="AU148" s="24" t="s">
        <v>80</v>
      </c>
    </row>
    <row r="149" spans="2:65" s="1" customFormat="1" ht="16.5" customHeight="1">
      <c r="B149" s="41"/>
      <c r="C149" s="193" t="s">
        <v>285</v>
      </c>
      <c r="D149" s="193" t="s">
        <v>185</v>
      </c>
      <c r="E149" s="194" t="s">
        <v>286</v>
      </c>
      <c r="F149" s="195" t="s">
        <v>287</v>
      </c>
      <c r="G149" s="196" t="s">
        <v>216</v>
      </c>
      <c r="H149" s="197">
        <v>43.75</v>
      </c>
      <c r="I149" s="198"/>
      <c r="J149" s="199">
        <f>ROUND(I149*H149,2)</f>
        <v>0</v>
      </c>
      <c r="K149" s="195" t="s">
        <v>189</v>
      </c>
      <c r="L149" s="61"/>
      <c r="M149" s="200" t="s">
        <v>21</v>
      </c>
      <c r="N149" s="201" t="s">
        <v>41</v>
      </c>
      <c r="O149" s="42"/>
      <c r="P149" s="202">
        <f>O149*H149</f>
        <v>0</v>
      </c>
      <c r="Q149" s="202">
        <v>0</v>
      </c>
      <c r="R149" s="202">
        <f>Q149*H149</f>
        <v>0</v>
      </c>
      <c r="S149" s="202">
        <v>0.13100000000000001</v>
      </c>
      <c r="T149" s="203">
        <f>S149*H149</f>
        <v>5.7312500000000002</v>
      </c>
      <c r="AR149" s="24" t="s">
        <v>190</v>
      </c>
      <c r="AT149" s="24" t="s">
        <v>185</v>
      </c>
      <c r="AU149" s="24" t="s">
        <v>80</v>
      </c>
      <c r="AY149" s="24" t="s">
        <v>182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78</v>
      </c>
      <c r="BK149" s="204">
        <f>ROUND(I149*H149,2)</f>
        <v>0</v>
      </c>
      <c r="BL149" s="24" t="s">
        <v>190</v>
      </c>
      <c r="BM149" s="24" t="s">
        <v>288</v>
      </c>
    </row>
    <row r="150" spans="2:65" s="1" customFormat="1" ht="27">
      <c r="B150" s="41"/>
      <c r="C150" s="63"/>
      <c r="D150" s="205" t="s">
        <v>192</v>
      </c>
      <c r="E150" s="63"/>
      <c r="F150" s="206" t="s">
        <v>289</v>
      </c>
      <c r="G150" s="63"/>
      <c r="H150" s="63"/>
      <c r="I150" s="164"/>
      <c r="J150" s="63"/>
      <c r="K150" s="63"/>
      <c r="L150" s="61"/>
      <c r="M150" s="207"/>
      <c r="N150" s="42"/>
      <c r="O150" s="42"/>
      <c r="P150" s="42"/>
      <c r="Q150" s="42"/>
      <c r="R150" s="42"/>
      <c r="S150" s="42"/>
      <c r="T150" s="78"/>
      <c r="AT150" s="24" t="s">
        <v>192</v>
      </c>
      <c r="AU150" s="24" t="s">
        <v>80</v>
      </c>
    </row>
    <row r="151" spans="2:65" s="11" customFormat="1">
      <c r="B151" s="208"/>
      <c r="C151" s="209"/>
      <c r="D151" s="205" t="s">
        <v>199</v>
      </c>
      <c r="E151" s="210" t="s">
        <v>21</v>
      </c>
      <c r="F151" s="211" t="s">
        <v>290</v>
      </c>
      <c r="G151" s="209"/>
      <c r="H151" s="212">
        <v>43.75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199</v>
      </c>
      <c r="AU151" s="218" t="s">
        <v>80</v>
      </c>
      <c r="AV151" s="11" t="s">
        <v>80</v>
      </c>
      <c r="AW151" s="11" t="s">
        <v>34</v>
      </c>
      <c r="AX151" s="11" t="s">
        <v>78</v>
      </c>
      <c r="AY151" s="218" t="s">
        <v>182</v>
      </c>
    </row>
    <row r="152" spans="2:65" s="1" customFormat="1" ht="16.5" customHeight="1">
      <c r="B152" s="41"/>
      <c r="C152" s="193" t="s">
        <v>291</v>
      </c>
      <c r="D152" s="193" t="s">
        <v>185</v>
      </c>
      <c r="E152" s="194" t="s">
        <v>292</v>
      </c>
      <c r="F152" s="195" t="s">
        <v>293</v>
      </c>
      <c r="G152" s="196" t="s">
        <v>216</v>
      </c>
      <c r="H152" s="197">
        <v>55.09</v>
      </c>
      <c r="I152" s="198"/>
      <c r="J152" s="199">
        <f>ROUND(I152*H152,2)</f>
        <v>0</v>
      </c>
      <c r="K152" s="195" t="s">
        <v>189</v>
      </c>
      <c r="L152" s="61"/>
      <c r="M152" s="200" t="s">
        <v>21</v>
      </c>
      <c r="N152" s="201" t="s">
        <v>41</v>
      </c>
      <c r="O152" s="42"/>
      <c r="P152" s="202">
        <f>O152*H152</f>
        <v>0</v>
      </c>
      <c r="Q152" s="202">
        <v>0</v>
      </c>
      <c r="R152" s="202">
        <f>Q152*H152</f>
        <v>0</v>
      </c>
      <c r="S152" s="202">
        <v>1.4999999999999999E-2</v>
      </c>
      <c r="T152" s="203">
        <f>S152*H152</f>
        <v>0.82635000000000003</v>
      </c>
      <c r="AR152" s="24" t="s">
        <v>190</v>
      </c>
      <c r="AT152" s="24" t="s">
        <v>185</v>
      </c>
      <c r="AU152" s="24" t="s">
        <v>80</v>
      </c>
      <c r="AY152" s="24" t="s">
        <v>182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4" t="s">
        <v>78</v>
      </c>
      <c r="BK152" s="204">
        <f>ROUND(I152*H152,2)</f>
        <v>0</v>
      </c>
      <c r="BL152" s="24" t="s">
        <v>190</v>
      </c>
      <c r="BM152" s="24" t="s">
        <v>294</v>
      </c>
    </row>
    <row r="153" spans="2:65" s="1" customFormat="1" ht="27">
      <c r="B153" s="41"/>
      <c r="C153" s="63"/>
      <c r="D153" s="205" t="s">
        <v>192</v>
      </c>
      <c r="E153" s="63"/>
      <c r="F153" s="206" t="s">
        <v>295</v>
      </c>
      <c r="G153" s="63"/>
      <c r="H153" s="63"/>
      <c r="I153" s="164"/>
      <c r="J153" s="63"/>
      <c r="K153" s="63"/>
      <c r="L153" s="61"/>
      <c r="M153" s="207"/>
      <c r="N153" s="42"/>
      <c r="O153" s="42"/>
      <c r="P153" s="42"/>
      <c r="Q153" s="42"/>
      <c r="R153" s="42"/>
      <c r="S153" s="42"/>
      <c r="T153" s="78"/>
      <c r="AT153" s="24" t="s">
        <v>192</v>
      </c>
      <c r="AU153" s="24" t="s">
        <v>80</v>
      </c>
    </row>
    <row r="154" spans="2:65" s="11" customFormat="1">
      <c r="B154" s="208"/>
      <c r="C154" s="209"/>
      <c r="D154" s="205" t="s">
        <v>199</v>
      </c>
      <c r="E154" s="210" t="s">
        <v>21</v>
      </c>
      <c r="F154" s="211" t="s">
        <v>296</v>
      </c>
      <c r="G154" s="209"/>
      <c r="H154" s="212">
        <v>26.95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199</v>
      </c>
      <c r="AU154" s="218" t="s">
        <v>80</v>
      </c>
      <c r="AV154" s="11" t="s">
        <v>80</v>
      </c>
      <c r="AW154" s="11" t="s">
        <v>34</v>
      </c>
      <c r="AX154" s="11" t="s">
        <v>70</v>
      </c>
      <c r="AY154" s="218" t="s">
        <v>182</v>
      </c>
    </row>
    <row r="155" spans="2:65" s="11" customFormat="1">
      <c r="B155" s="208"/>
      <c r="C155" s="209"/>
      <c r="D155" s="205" t="s">
        <v>199</v>
      </c>
      <c r="E155" s="210" t="s">
        <v>21</v>
      </c>
      <c r="F155" s="211" t="s">
        <v>297</v>
      </c>
      <c r="G155" s="209"/>
      <c r="H155" s="212">
        <v>18.55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199</v>
      </c>
      <c r="AU155" s="218" t="s">
        <v>80</v>
      </c>
      <c r="AV155" s="11" t="s">
        <v>80</v>
      </c>
      <c r="AW155" s="11" t="s">
        <v>34</v>
      </c>
      <c r="AX155" s="11" t="s">
        <v>70</v>
      </c>
      <c r="AY155" s="218" t="s">
        <v>182</v>
      </c>
    </row>
    <row r="156" spans="2:65" s="11" customFormat="1">
      <c r="B156" s="208"/>
      <c r="C156" s="209"/>
      <c r="D156" s="205" t="s">
        <v>199</v>
      </c>
      <c r="E156" s="210" t="s">
        <v>21</v>
      </c>
      <c r="F156" s="211" t="s">
        <v>298</v>
      </c>
      <c r="G156" s="209"/>
      <c r="H156" s="212">
        <v>9.59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199</v>
      </c>
      <c r="AU156" s="218" t="s">
        <v>80</v>
      </c>
      <c r="AV156" s="11" t="s">
        <v>80</v>
      </c>
      <c r="AW156" s="11" t="s">
        <v>34</v>
      </c>
      <c r="AX156" s="11" t="s">
        <v>70</v>
      </c>
      <c r="AY156" s="218" t="s">
        <v>182</v>
      </c>
    </row>
    <row r="157" spans="2:65" s="12" customFormat="1">
      <c r="B157" s="229"/>
      <c r="C157" s="230"/>
      <c r="D157" s="205" t="s">
        <v>199</v>
      </c>
      <c r="E157" s="231" t="s">
        <v>21</v>
      </c>
      <c r="F157" s="232" t="s">
        <v>299</v>
      </c>
      <c r="G157" s="230"/>
      <c r="H157" s="233">
        <v>55.09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199</v>
      </c>
      <c r="AU157" s="239" t="s">
        <v>80</v>
      </c>
      <c r="AV157" s="12" t="s">
        <v>190</v>
      </c>
      <c r="AW157" s="12" t="s">
        <v>34</v>
      </c>
      <c r="AX157" s="12" t="s">
        <v>78</v>
      </c>
      <c r="AY157" s="239" t="s">
        <v>182</v>
      </c>
    </row>
    <row r="158" spans="2:65" s="1" customFormat="1" ht="16.5" customHeight="1">
      <c r="B158" s="41"/>
      <c r="C158" s="193" t="s">
        <v>300</v>
      </c>
      <c r="D158" s="193" t="s">
        <v>185</v>
      </c>
      <c r="E158" s="194" t="s">
        <v>301</v>
      </c>
      <c r="F158" s="195" t="s">
        <v>302</v>
      </c>
      <c r="G158" s="196" t="s">
        <v>216</v>
      </c>
      <c r="H158" s="197">
        <v>13.23</v>
      </c>
      <c r="I158" s="198"/>
      <c r="J158" s="199">
        <f>ROUND(I158*H158,2)</f>
        <v>0</v>
      </c>
      <c r="K158" s="195" t="s">
        <v>21</v>
      </c>
      <c r="L158" s="61"/>
      <c r="M158" s="200" t="s">
        <v>21</v>
      </c>
      <c r="N158" s="201" t="s">
        <v>41</v>
      </c>
      <c r="O158" s="42"/>
      <c r="P158" s="202">
        <f>O158*H158</f>
        <v>0</v>
      </c>
      <c r="Q158" s="202">
        <v>0</v>
      </c>
      <c r="R158" s="202">
        <f>Q158*H158</f>
        <v>0</v>
      </c>
      <c r="S158" s="202">
        <v>8.9999999999999993E-3</v>
      </c>
      <c r="T158" s="203">
        <f>S158*H158</f>
        <v>0.11907</v>
      </c>
      <c r="AR158" s="24" t="s">
        <v>190</v>
      </c>
      <c r="AT158" s="24" t="s">
        <v>185</v>
      </c>
      <c r="AU158" s="24" t="s">
        <v>80</v>
      </c>
      <c r="AY158" s="24" t="s">
        <v>182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24" t="s">
        <v>78</v>
      </c>
      <c r="BK158" s="204">
        <f>ROUND(I158*H158,2)</f>
        <v>0</v>
      </c>
      <c r="BL158" s="24" t="s">
        <v>190</v>
      </c>
      <c r="BM158" s="24" t="s">
        <v>303</v>
      </c>
    </row>
    <row r="159" spans="2:65" s="1" customFormat="1">
      <c r="B159" s="41"/>
      <c r="C159" s="63"/>
      <c r="D159" s="205" t="s">
        <v>192</v>
      </c>
      <c r="E159" s="63"/>
      <c r="F159" s="206" t="s">
        <v>302</v>
      </c>
      <c r="G159" s="63"/>
      <c r="H159" s="63"/>
      <c r="I159" s="164"/>
      <c r="J159" s="63"/>
      <c r="K159" s="63"/>
      <c r="L159" s="61"/>
      <c r="M159" s="207"/>
      <c r="N159" s="42"/>
      <c r="O159" s="42"/>
      <c r="P159" s="42"/>
      <c r="Q159" s="42"/>
      <c r="R159" s="42"/>
      <c r="S159" s="42"/>
      <c r="T159" s="78"/>
      <c r="AT159" s="24" t="s">
        <v>192</v>
      </c>
      <c r="AU159" s="24" t="s">
        <v>80</v>
      </c>
    </row>
    <row r="160" spans="2:65" s="11" customFormat="1">
      <c r="B160" s="208"/>
      <c r="C160" s="209"/>
      <c r="D160" s="205" t="s">
        <v>199</v>
      </c>
      <c r="E160" s="210" t="s">
        <v>21</v>
      </c>
      <c r="F160" s="211" t="s">
        <v>304</v>
      </c>
      <c r="G160" s="209"/>
      <c r="H160" s="212">
        <v>13.23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199</v>
      </c>
      <c r="AU160" s="218" t="s">
        <v>80</v>
      </c>
      <c r="AV160" s="11" t="s">
        <v>80</v>
      </c>
      <c r="AW160" s="11" t="s">
        <v>34</v>
      </c>
      <c r="AX160" s="11" t="s">
        <v>78</v>
      </c>
      <c r="AY160" s="218" t="s">
        <v>182</v>
      </c>
    </row>
    <row r="161" spans="2:65" s="1" customFormat="1" ht="25.5" customHeight="1">
      <c r="B161" s="41"/>
      <c r="C161" s="193" t="s">
        <v>9</v>
      </c>
      <c r="D161" s="193" t="s">
        <v>185</v>
      </c>
      <c r="E161" s="194" t="s">
        <v>305</v>
      </c>
      <c r="F161" s="195" t="s">
        <v>306</v>
      </c>
      <c r="G161" s="196" t="s">
        <v>188</v>
      </c>
      <c r="H161" s="197">
        <v>3</v>
      </c>
      <c r="I161" s="198"/>
      <c r="J161" s="199">
        <f>ROUND(I161*H161,2)</f>
        <v>0</v>
      </c>
      <c r="K161" s="195" t="s">
        <v>189</v>
      </c>
      <c r="L161" s="61"/>
      <c r="M161" s="200" t="s">
        <v>21</v>
      </c>
      <c r="N161" s="201" t="s">
        <v>41</v>
      </c>
      <c r="O161" s="42"/>
      <c r="P161" s="202">
        <f>O161*H161</f>
        <v>0</v>
      </c>
      <c r="Q161" s="202">
        <v>0</v>
      </c>
      <c r="R161" s="202">
        <f>Q161*H161</f>
        <v>0</v>
      </c>
      <c r="S161" s="202">
        <v>8.0000000000000002E-3</v>
      </c>
      <c r="T161" s="203">
        <f>S161*H161</f>
        <v>2.4E-2</v>
      </c>
      <c r="AR161" s="24" t="s">
        <v>190</v>
      </c>
      <c r="AT161" s="24" t="s">
        <v>185</v>
      </c>
      <c r="AU161" s="24" t="s">
        <v>80</v>
      </c>
      <c r="AY161" s="24" t="s">
        <v>182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4" t="s">
        <v>78</v>
      </c>
      <c r="BK161" s="204">
        <f>ROUND(I161*H161,2)</f>
        <v>0</v>
      </c>
      <c r="BL161" s="24" t="s">
        <v>190</v>
      </c>
      <c r="BM161" s="24" t="s">
        <v>307</v>
      </c>
    </row>
    <row r="162" spans="2:65" s="1" customFormat="1" ht="27">
      <c r="B162" s="41"/>
      <c r="C162" s="63"/>
      <c r="D162" s="205" t="s">
        <v>192</v>
      </c>
      <c r="E162" s="63"/>
      <c r="F162" s="206" t="s">
        <v>308</v>
      </c>
      <c r="G162" s="63"/>
      <c r="H162" s="63"/>
      <c r="I162" s="164"/>
      <c r="J162" s="63"/>
      <c r="K162" s="63"/>
      <c r="L162" s="61"/>
      <c r="M162" s="207"/>
      <c r="N162" s="42"/>
      <c r="O162" s="42"/>
      <c r="P162" s="42"/>
      <c r="Q162" s="42"/>
      <c r="R162" s="42"/>
      <c r="S162" s="42"/>
      <c r="T162" s="78"/>
      <c r="AT162" s="24" t="s">
        <v>192</v>
      </c>
      <c r="AU162" s="24" t="s">
        <v>80</v>
      </c>
    </row>
    <row r="163" spans="2:65" s="1" customFormat="1" ht="25.5" customHeight="1">
      <c r="B163" s="41"/>
      <c r="C163" s="193" t="s">
        <v>309</v>
      </c>
      <c r="D163" s="193" t="s">
        <v>185</v>
      </c>
      <c r="E163" s="194" t="s">
        <v>310</v>
      </c>
      <c r="F163" s="195" t="s">
        <v>311</v>
      </c>
      <c r="G163" s="196" t="s">
        <v>188</v>
      </c>
      <c r="H163" s="197">
        <v>2</v>
      </c>
      <c r="I163" s="198"/>
      <c r="J163" s="199">
        <f>ROUND(I163*H163,2)</f>
        <v>0</v>
      </c>
      <c r="K163" s="195" t="s">
        <v>189</v>
      </c>
      <c r="L163" s="61"/>
      <c r="M163" s="200" t="s">
        <v>21</v>
      </c>
      <c r="N163" s="201" t="s">
        <v>41</v>
      </c>
      <c r="O163" s="42"/>
      <c r="P163" s="202">
        <f>O163*H163</f>
        <v>0</v>
      </c>
      <c r="Q163" s="202">
        <v>0</v>
      </c>
      <c r="R163" s="202">
        <f>Q163*H163</f>
        <v>0</v>
      </c>
      <c r="S163" s="202">
        <v>9.9000000000000005E-2</v>
      </c>
      <c r="T163" s="203">
        <f>S163*H163</f>
        <v>0.19800000000000001</v>
      </c>
      <c r="AR163" s="24" t="s">
        <v>190</v>
      </c>
      <c r="AT163" s="24" t="s">
        <v>185</v>
      </c>
      <c r="AU163" s="24" t="s">
        <v>80</v>
      </c>
      <c r="AY163" s="24" t="s">
        <v>182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24" t="s">
        <v>78</v>
      </c>
      <c r="BK163" s="204">
        <f>ROUND(I163*H163,2)</f>
        <v>0</v>
      </c>
      <c r="BL163" s="24" t="s">
        <v>190</v>
      </c>
      <c r="BM163" s="24" t="s">
        <v>312</v>
      </c>
    </row>
    <row r="164" spans="2:65" s="1" customFormat="1" ht="27">
      <c r="B164" s="41"/>
      <c r="C164" s="63"/>
      <c r="D164" s="205" t="s">
        <v>192</v>
      </c>
      <c r="E164" s="63"/>
      <c r="F164" s="206" t="s">
        <v>313</v>
      </c>
      <c r="G164" s="63"/>
      <c r="H164" s="63"/>
      <c r="I164" s="164"/>
      <c r="J164" s="63"/>
      <c r="K164" s="63"/>
      <c r="L164" s="61"/>
      <c r="M164" s="207"/>
      <c r="N164" s="42"/>
      <c r="O164" s="42"/>
      <c r="P164" s="42"/>
      <c r="Q164" s="42"/>
      <c r="R164" s="42"/>
      <c r="S164" s="42"/>
      <c r="T164" s="78"/>
      <c r="AT164" s="24" t="s">
        <v>192</v>
      </c>
      <c r="AU164" s="24" t="s">
        <v>80</v>
      </c>
    </row>
    <row r="165" spans="2:65" s="1" customFormat="1" ht="25.5" customHeight="1">
      <c r="B165" s="41"/>
      <c r="C165" s="193" t="s">
        <v>314</v>
      </c>
      <c r="D165" s="193" t="s">
        <v>185</v>
      </c>
      <c r="E165" s="194" t="s">
        <v>315</v>
      </c>
      <c r="F165" s="195" t="s">
        <v>316</v>
      </c>
      <c r="G165" s="196" t="s">
        <v>216</v>
      </c>
      <c r="H165" s="197">
        <v>2.4</v>
      </c>
      <c r="I165" s="198"/>
      <c r="J165" s="199">
        <f>ROUND(I165*H165,2)</f>
        <v>0</v>
      </c>
      <c r="K165" s="195" t="s">
        <v>189</v>
      </c>
      <c r="L165" s="61"/>
      <c r="M165" s="200" t="s">
        <v>21</v>
      </c>
      <c r="N165" s="201" t="s">
        <v>41</v>
      </c>
      <c r="O165" s="42"/>
      <c r="P165" s="202">
        <f>O165*H165</f>
        <v>0</v>
      </c>
      <c r="Q165" s="202">
        <v>0</v>
      </c>
      <c r="R165" s="202">
        <f>Q165*H165</f>
        <v>0</v>
      </c>
      <c r="S165" s="202">
        <v>0.18</v>
      </c>
      <c r="T165" s="203">
        <f>S165*H165</f>
        <v>0.432</v>
      </c>
      <c r="AR165" s="24" t="s">
        <v>190</v>
      </c>
      <c r="AT165" s="24" t="s">
        <v>185</v>
      </c>
      <c r="AU165" s="24" t="s">
        <v>80</v>
      </c>
      <c r="AY165" s="24" t="s">
        <v>182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4" t="s">
        <v>78</v>
      </c>
      <c r="BK165" s="204">
        <f>ROUND(I165*H165,2)</f>
        <v>0</v>
      </c>
      <c r="BL165" s="24" t="s">
        <v>190</v>
      </c>
      <c r="BM165" s="24" t="s">
        <v>317</v>
      </c>
    </row>
    <row r="166" spans="2:65" s="1" customFormat="1" ht="27">
      <c r="B166" s="41"/>
      <c r="C166" s="63"/>
      <c r="D166" s="205" t="s">
        <v>192</v>
      </c>
      <c r="E166" s="63"/>
      <c r="F166" s="206" t="s">
        <v>318</v>
      </c>
      <c r="G166" s="63"/>
      <c r="H166" s="63"/>
      <c r="I166" s="164"/>
      <c r="J166" s="63"/>
      <c r="K166" s="63"/>
      <c r="L166" s="61"/>
      <c r="M166" s="207"/>
      <c r="N166" s="42"/>
      <c r="O166" s="42"/>
      <c r="P166" s="42"/>
      <c r="Q166" s="42"/>
      <c r="R166" s="42"/>
      <c r="S166" s="42"/>
      <c r="T166" s="78"/>
      <c r="AT166" s="24" t="s">
        <v>192</v>
      </c>
      <c r="AU166" s="24" t="s">
        <v>80</v>
      </c>
    </row>
    <row r="167" spans="2:65" s="11" customFormat="1">
      <c r="B167" s="208"/>
      <c r="C167" s="209"/>
      <c r="D167" s="205" t="s">
        <v>199</v>
      </c>
      <c r="E167" s="210" t="s">
        <v>21</v>
      </c>
      <c r="F167" s="211" t="s">
        <v>319</v>
      </c>
      <c r="G167" s="209"/>
      <c r="H167" s="212">
        <v>2.4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199</v>
      </c>
      <c r="AU167" s="218" t="s">
        <v>80</v>
      </c>
      <c r="AV167" s="11" t="s">
        <v>80</v>
      </c>
      <c r="AW167" s="11" t="s">
        <v>34</v>
      </c>
      <c r="AX167" s="11" t="s">
        <v>78</v>
      </c>
      <c r="AY167" s="218" t="s">
        <v>182</v>
      </c>
    </row>
    <row r="168" spans="2:65" s="1" customFormat="1" ht="16.5" customHeight="1">
      <c r="B168" s="41"/>
      <c r="C168" s="193" t="s">
        <v>320</v>
      </c>
      <c r="D168" s="193" t="s">
        <v>185</v>
      </c>
      <c r="E168" s="194" t="s">
        <v>321</v>
      </c>
      <c r="F168" s="195" t="s">
        <v>322</v>
      </c>
      <c r="G168" s="196" t="s">
        <v>196</v>
      </c>
      <c r="H168" s="197">
        <v>0.114</v>
      </c>
      <c r="I168" s="198"/>
      <c r="J168" s="199">
        <f>ROUND(I168*H168,2)</f>
        <v>0</v>
      </c>
      <c r="K168" s="195" t="s">
        <v>189</v>
      </c>
      <c r="L168" s="61"/>
      <c r="M168" s="200" t="s">
        <v>21</v>
      </c>
      <c r="N168" s="201" t="s">
        <v>41</v>
      </c>
      <c r="O168" s="42"/>
      <c r="P168" s="202">
        <f>O168*H168</f>
        <v>0</v>
      </c>
      <c r="Q168" s="202">
        <v>0</v>
      </c>
      <c r="R168" s="202">
        <f>Q168*H168</f>
        <v>0</v>
      </c>
      <c r="S168" s="202">
        <v>1.8</v>
      </c>
      <c r="T168" s="203">
        <f>S168*H168</f>
        <v>0.20520000000000002</v>
      </c>
      <c r="AR168" s="24" t="s">
        <v>190</v>
      </c>
      <c r="AT168" s="24" t="s">
        <v>185</v>
      </c>
      <c r="AU168" s="24" t="s">
        <v>80</v>
      </c>
      <c r="AY168" s="24" t="s">
        <v>182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4" t="s">
        <v>78</v>
      </c>
      <c r="BK168" s="204">
        <f>ROUND(I168*H168,2)</f>
        <v>0</v>
      </c>
      <c r="BL168" s="24" t="s">
        <v>190</v>
      </c>
      <c r="BM168" s="24" t="s">
        <v>323</v>
      </c>
    </row>
    <row r="169" spans="2:65" s="1" customFormat="1" ht="27">
      <c r="B169" s="41"/>
      <c r="C169" s="63"/>
      <c r="D169" s="205" t="s">
        <v>192</v>
      </c>
      <c r="E169" s="63"/>
      <c r="F169" s="206" t="s">
        <v>324</v>
      </c>
      <c r="G169" s="63"/>
      <c r="H169" s="63"/>
      <c r="I169" s="164"/>
      <c r="J169" s="63"/>
      <c r="K169" s="63"/>
      <c r="L169" s="61"/>
      <c r="M169" s="207"/>
      <c r="N169" s="42"/>
      <c r="O169" s="42"/>
      <c r="P169" s="42"/>
      <c r="Q169" s="42"/>
      <c r="R169" s="42"/>
      <c r="S169" s="42"/>
      <c r="T169" s="78"/>
      <c r="AT169" s="24" t="s">
        <v>192</v>
      </c>
      <c r="AU169" s="24" t="s">
        <v>80</v>
      </c>
    </row>
    <row r="170" spans="2:65" s="11" customFormat="1">
      <c r="B170" s="208"/>
      <c r="C170" s="209"/>
      <c r="D170" s="205" t="s">
        <v>199</v>
      </c>
      <c r="E170" s="210" t="s">
        <v>21</v>
      </c>
      <c r="F170" s="211" t="s">
        <v>325</v>
      </c>
      <c r="G170" s="209"/>
      <c r="H170" s="212">
        <v>0.114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199</v>
      </c>
      <c r="AU170" s="218" t="s">
        <v>80</v>
      </c>
      <c r="AV170" s="11" t="s">
        <v>80</v>
      </c>
      <c r="AW170" s="11" t="s">
        <v>34</v>
      </c>
      <c r="AX170" s="11" t="s">
        <v>78</v>
      </c>
      <c r="AY170" s="218" t="s">
        <v>182</v>
      </c>
    </row>
    <row r="171" spans="2:65" s="1" customFormat="1" ht="16.5" customHeight="1">
      <c r="B171" s="41"/>
      <c r="C171" s="193" t="s">
        <v>326</v>
      </c>
      <c r="D171" s="193" t="s">
        <v>185</v>
      </c>
      <c r="E171" s="194" t="s">
        <v>327</v>
      </c>
      <c r="F171" s="195" t="s">
        <v>328</v>
      </c>
      <c r="G171" s="196" t="s">
        <v>256</v>
      </c>
      <c r="H171" s="197">
        <v>340</v>
      </c>
      <c r="I171" s="198"/>
      <c r="J171" s="199">
        <f>ROUND(I171*H171,2)</f>
        <v>0</v>
      </c>
      <c r="K171" s="195" t="s">
        <v>189</v>
      </c>
      <c r="L171" s="61"/>
      <c r="M171" s="200" t="s">
        <v>21</v>
      </c>
      <c r="N171" s="201" t="s">
        <v>41</v>
      </c>
      <c r="O171" s="42"/>
      <c r="P171" s="202">
        <f>O171*H171</f>
        <v>0</v>
      </c>
      <c r="Q171" s="202">
        <v>0</v>
      </c>
      <c r="R171" s="202">
        <f>Q171*H171</f>
        <v>0</v>
      </c>
      <c r="S171" s="202">
        <v>4.0000000000000001E-3</v>
      </c>
      <c r="T171" s="203">
        <f>S171*H171</f>
        <v>1.36</v>
      </c>
      <c r="AR171" s="24" t="s">
        <v>190</v>
      </c>
      <c r="AT171" s="24" t="s">
        <v>185</v>
      </c>
      <c r="AU171" s="24" t="s">
        <v>80</v>
      </c>
      <c r="AY171" s="24" t="s">
        <v>182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24" t="s">
        <v>78</v>
      </c>
      <c r="BK171" s="204">
        <f>ROUND(I171*H171,2)</f>
        <v>0</v>
      </c>
      <c r="BL171" s="24" t="s">
        <v>190</v>
      </c>
      <c r="BM171" s="24" t="s">
        <v>329</v>
      </c>
    </row>
    <row r="172" spans="2:65" s="1" customFormat="1" ht="27">
      <c r="B172" s="41"/>
      <c r="C172" s="63"/>
      <c r="D172" s="205" t="s">
        <v>192</v>
      </c>
      <c r="E172" s="63"/>
      <c r="F172" s="206" t="s">
        <v>330</v>
      </c>
      <c r="G172" s="63"/>
      <c r="H172" s="63"/>
      <c r="I172" s="164"/>
      <c r="J172" s="63"/>
      <c r="K172" s="63"/>
      <c r="L172" s="61"/>
      <c r="M172" s="207"/>
      <c r="N172" s="42"/>
      <c r="O172" s="42"/>
      <c r="P172" s="42"/>
      <c r="Q172" s="42"/>
      <c r="R172" s="42"/>
      <c r="S172" s="42"/>
      <c r="T172" s="78"/>
      <c r="AT172" s="24" t="s">
        <v>192</v>
      </c>
      <c r="AU172" s="24" t="s">
        <v>80</v>
      </c>
    </row>
    <row r="173" spans="2:65" s="1" customFormat="1" ht="16.5" customHeight="1">
      <c r="B173" s="41"/>
      <c r="C173" s="193" t="s">
        <v>331</v>
      </c>
      <c r="D173" s="193" t="s">
        <v>185</v>
      </c>
      <c r="E173" s="194" t="s">
        <v>332</v>
      </c>
      <c r="F173" s="195" t="s">
        <v>333</v>
      </c>
      <c r="G173" s="196" t="s">
        <v>256</v>
      </c>
      <c r="H173" s="197">
        <v>60</v>
      </c>
      <c r="I173" s="198"/>
      <c r="J173" s="199">
        <f>ROUND(I173*H173,2)</f>
        <v>0</v>
      </c>
      <c r="K173" s="195" t="s">
        <v>189</v>
      </c>
      <c r="L173" s="61"/>
      <c r="M173" s="200" t="s">
        <v>21</v>
      </c>
      <c r="N173" s="201" t="s">
        <v>41</v>
      </c>
      <c r="O173" s="42"/>
      <c r="P173" s="202">
        <f>O173*H173</f>
        <v>0</v>
      </c>
      <c r="Q173" s="202">
        <v>0</v>
      </c>
      <c r="R173" s="202">
        <f>Q173*H173</f>
        <v>0</v>
      </c>
      <c r="S173" s="202">
        <v>1.2999999999999999E-2</v>
      </c>
      <c r="T173" s="203">
        <f>S173*H173</f>
        <v>0.77999999999999992</v>
      </c>
      <c r="AR173" s="24" t="s">
        <v>190</v>
      </c>
      <c r="AT173" s="24" t="s">
        <v>185</v>
      </c>
      <c r="AU173" s="24" t="s">
        <v>80</v>
      </c>
      <c r="AY173" s="24" t="s">
        <v>182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4" t="s">
        <v>78</v>
      </c>
      <c r="BK173" s="204">
        <f>ROUND(I173*H173,2)</f>
        <v>0</v>
      </c>
      <c r="BL173" s="24" t="s">
        <v>190</v>
      </c>
      <c r="BM173" s="24" t="s">
        <v>334</v>
      </c>
    </row>
    <row r="174" spans="2:65" s="1" customFormat="1" ht="27">
      <c r="B174" s="41"/>
      <c r="C174" s="63"/>
      <c r="D174" s="205" t="s">
        <v>192</v>
      </c>
      <c r="E174" s="63"/>
      <c r="F174" s="206" t="s">
        <v>335</v>
      </c>
      <c r="G174" s="63"/>
      <c r="H174" s="63"/>
      <c r="I174" s="164"/>
      <c r="J174" s="63"/>
      <c r="K174" s="63"/>
      <c r="L174" s="61"/>
      <c r="M174" s="207"/>
      <c r="N174" s="42"/>
      <c r="O174" s="42"/>
      <c r="P174" s="42"/>
      <c r="Q174" s="42"/>
      <c r="R174" s="42"/>
      <c r="S174" s="42"/>
      <c r="T174" s="78"/>
      <c r="AT174" s="24" t="s">
        <v>192</v>
      </c>
      <c r="AU174" s="24" t="s">
        <v>80</v>
      </c>
    </row>
    <row r="175" spans="2:65" s="1" customFormat="1" ht="25.5" customHeight="1">
      <c r="B175" s="41"/>
      <c r="C175" s="193" t="s">
        <v>336</v>
      </c>
      <c r="D175" s="193" t="s">
        <v>185</v>
      </c>
      <c r="E175" s="194" t="s">
        <v>337</v>
      </c>
      <c r="F175" s="195" t="s">
        <v>338</v>
      </c>
      <c r="G175" s="196" t="s">
        <v>256</v>
      </c>
      <c r="H175" s="197">
        <v>2.5</v>
      </c>
      <c r="I175" s="198"/>
      <c r="J175" s="199">
        <f>ROUND(I175*H175,2)</f>
        <v>0</v>
      </c>
      <c r="K175" s="195" t="s">
        <v>189</v>
      </c>
      <c r="L175" s="61"/>
      <c r="M175" s="200" t="s">
        <v>21</v>
      </c>
      <c r="N175" s="201" t="s">
        <v>41</v>
      </c>
      <c r="O175" s="42"/>
      <c r="P175" s="202">
        <f>O175*H175</f>
        <v>0</v>
      </c>
      <c r="Q175" s="202">
        <v>0</v>
      </c>
      <c r="R175" s="202">
        <f>Q175*H175</f>
        <v>0</v>
      </c>
      <c r="S175" s="202">
        <v>6.5000000000000002E-2</v>
      </c>
      <c r="T175" s="203">
        <f>S175*H175</f>
        <v>0.16250000000000001</v>
      </c>
      <c r="AR175" s="24" t="s">
        <v>190</v>
      </c>
      <c r="AT175" s="24" t="s">
        <v>185</v>
      </c>
      <c r="AU175" s="24" t="s">
        <v>80</v>
      </c>
      <c r="AY175" s="24" t="s">
        <v>182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4" t="s">
        <v>78</v>
      </c>
      <c r="BK175" s="204">
        <f>ROUND(I175*H175,2)</f>
        <v>0</v>
      </c>
      <c r="BL175" s="24" t="s">
        <v>190</v>
      </c>
      <c r="BM175" s="24" t="s">
        <v>339</v>
      </c>
    </row>
    <row r="176" spans="2:65" s="1" customFormat="1" ht="27">
      <c r="B176" s="41"/>
      <c r="C176" s="63"/>
      <c r="D176" s="205" t="s">
        <v>192</v>
      </c>
      <c r="E176" s="63"/>
      <c r="F176" s="206" t="s">
        <v>340</v>
      </c>
      <c r="G176" s="63"/>
      <c r="H176" s="63"/>
      <c r="I176" s="164"/>
      <c r="J176" s="63"/>
      <c r="K176" s="63"/>
      <c r="L176" s="61"/>
      <c r="M176" s="207"/>
      <c r="N176" s="42"/>
      <c r="O176" s="42"/>
      <c r="P176" s="42"/>
      <c r="Q176" s="42"/>
      <c r="R176" s="42"/>
      <c r="S176" s="42"/>
      <c r="T176" s="78"/>
      <c r="AT176" s="24" t="s">
        <v>192</v>
      </c>
      <c r="AU176" s="24" t="s">
        <v>80</v>
      </c>
    </row>
    <row r="177" spans="2:65" s="11" customFormat="1">
      <c r="B177" s="208"/>
      <c r="C177" s="209"/>
      <c r="D177" s="205" t="s">
        <v>199</v>
      </c>
      <c r="E177" s="210" t="s">
        <v>21</v>
      </c>
      <c r="F177" s="211" t="s">
        <v>341</v>
      </c>
      <c r="G177" s="209"/>
      <c r="H177" s="212">
        <v>2.5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199</v>
      </c>
      <c r="AU177" s="218" t="s">
        <v>80</v>
      </c>
      <c r="AV177" s="11" t="s">
        <v>80</v>
      </c>
      <c r="AW177" s="11" t="s">
        <v>34</v>
      </c>
      <c r="AX177" s="11" t="s">
        <v>78</v>
      </c>
      <c r="AY177" s="218" t="s">
        <v>182</v>
      </c>
    </row>
    <row r="178" spans="2:65" s="1" customFormat="1" ht="25.5" customHeight="1">
      <c r="B178" s="41"/>
      <c r="C178" s="193" t="s">
        <v>342</v>
      </c>
      <c r="D178" s="193" t="s">
        <v>185</v>
      </c>
      <c r="E178" s="194" t="s">
        <v>343</v>
      </c>
      <c r="F178" s="195" t="s">
        <v>344</v>
      </c>
      <c r="G178" s="196" t="s">
        <v>256</v>
      </c>
      <c r="H178" s="197">
        <v>10</v>
      </c>
      <c r="I178" s="198"/>
      <c r="J178" s="199">
        <f>ROUND(I178*H178,2)</f>
        <v>0</v>
      </c>
      <c r="K178" s="195" t="s">
        <v>189</v>
      </c>
      <c r="L178" s="61"/>
      <c r="M178" s="200" t="s">
        <v>21</v>
      </c>
      <c r="N178" s="201" t="s">
        <v>41</v>
      </c>
      <c r="O178" s="42"/>
      <c r="P178" s="202">
        <f>O178*H178</f>
        <v>0</v>
      </c>
      <c r="Q178" s="202">
        <v>0</v>
      </c>
      <c r="R178" s="202">
        <f>Q178*H178</f>
        <v>0</v>
      </c>
      <c r="S178" s="202">
        <v>9.9000000000000005E-2</v>
      </c>
      <c r="T178" s="203">
        <f>S178*H178</f>
        <v>0.99</v>
      </c>
      <c r="AR178" s="24" t="s">
        <v>190</v>
      </c>
      <c r="AT178" s="24" t="s">
        <v>185</v>
      </c>
      <c r="AU178" s="24" t="s">
        <v>80</v>
      </c>
      <c r="AY178" s="24" t="s">
        <v>182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24" t="s">
        <v>78</v>
      </c>
      <c r="BK178" s="204">
        <f>ROUND(I178*H178,2)</f>
        <v>0</v>
      </c>
      <c r="BL178" s="24" t="s">
        <v>190</v>
      </c>
      <c r="BM178" s="24" t="s">
        <v>345</v>
      </c>
    </row>
    <row r="179" spans="2:65" s="1" customFormat="1" ht="27">
      <c r="B179" s="41"/>
      <c r="C179" s="63"/>
      <c r="D179" s="205" t="s">
        <v>192</v>
      </c>
      <c r="E179" s="63"/>
      <c r="F179" s="206" t="s">
        <v>346</v>
      </c>
      <c r="G179" s="63"/>
      <c r="H179" s="63"/>
      <c r="I179" s="164"/>
      <c r="J179" s="63"/>
      <c r="K179" s="63"/>
      <c r="L179" s="61"/>
      <c r="M179" s="207"/>
      <c r="N179" s="42"/>
      <c r="O179" s="42"/>
      <c r="P179" s="42"/>
      <c r="Q179" s="42"/>
      <c r="R179" s="42"/>
      <c r="S179" s="42"/>
      <c r="T179" s="78"/>
      <c r="AT179" s="24" t="s">
        <v>192</v>
      </c>
      <c r="AU179" s="24" t="s">
        <v>80</v>
      </c>
    </row>
    <row r="180" spans="2:65" s="11" customFormat="1">
      <c r="B180" s="208"/>
      <c r="C180" s="209"/>
      <c r="D180" s="205" t="s">
        <v>199</v>
      </c>
      <c r="E180" s="210" t="s">
        <v>21</v>
      </c>
      <c r="F180" s="211" t="s">
        <v>347</v>
      </c>
      <c r="G180" s="209"/>
      <c r="H180" s="212">
        <v>10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199</v>
      </c>
      <c r="AU180" s="218" t="s">
        <v>80</v>
      </c>
      <c r="AV180" s="11" t="s">
        <v>80</v>
      </c>
      <c r="AW180" s="11" t="s">
        <v>34</v>
      </c>
      <c r="AX180" s="11" t="s">
        <v>78</v>
      </c>
      <c r="AY180" s="218" t="s">
        <v>182</v>
      </c>
    </row>
    <row r="181" spans="2:65" s="1" customFormat="1" ht="16.5" customHeight="1">
      <c r="B181" s="41"/>
      <c r="C181" s="193" t="s">
        <v>348</v>
      </c>
      <c r="D181" s="193" t="s">
        <v>185</v>
      </c>
      <c r="E181" s="194" t="s">
        <v>349</v>
      </c>
      <c r="F181" s="195" t="s">
        <v>350</v>
      </c>
      <c r="G181" s="196" t="s">
        <v>256</v>
      </c>
      <c r="H181" s="197">
        <v>20</v>
      </c>
      <c r="I181" s="198"/>
      <c r="J181" s="199">
        <f>ROUND(I181*H181,2)</f>
        <v>0</v>
      </c>
      <c r="K181" s="195" t="s">
        <v>189</v>
      </c>
      <c r="L181" s="61"/>
      <c r="M181" s="200" t="s">
        <v>21</v>
      </c>
      <c r="N181" s="201" t="s">
        <v>41</v>
      </c>
      <c r="O181" s="42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AR181" s="24" t="s">
        <v>190</v>
      </c>
      <c r="AT181" s="24" t="s">
        <v>185</v>
      </c>
      <c r="AU181" s="24" t="s">
        <v>80</v>
      </c>
      <c r="AY181" s="24" t="s">
        <v>182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24" t="s">
        <v>78</v>
      </c>
      <c r="BK181" s="204">
        <f>ROUND(I181*H181,2)</f>
        <v>0</v>
      </c>
      <c r="BL181" s="24" t="s">
        <v>190</v>
      </c>
      <c r="BM181" s="24" t="s">
        <v>351</v>
      </c>
    </row>
    <row r="182" spans="2:65" s="1" customFormat="1">
      <c r="B182" s="41"/>
      <c r="C182" s="63"/>
      <c r="D182" s="205" t="s">
        <v>192</v>
      </c>
      <c r="E182" s="63"/>
      <c r="F182" s="206" t="s">
        <v>352</v>
      </c>
      <c r="G182" s="63"/>
      <c r="H182" s="63"/>
      <c r="I182" s="164"/>
      <c r="J182" s="63"/>
      <c r="K182" s="63"/>
      <c r="L182" s="61"/>
      <c r="M182" s="207"/>
      <c r="N182" s="42"/>
      <c r="O182" s="42"/>
      <c r="P182" s="42"/>
      <c r="Q182" s="42"/>
      <c r="R182" s="42"/>
      <c r="S182" s="42"/>
      <c r="T182" s="78"/>
      <c r="AT182" s="24" t="s">
        <v>192</v>
      </c>
      <c r="AU182" s="24" t="s">
        <v>80</v>
      </c>
    </row>
    <row r="183" spans="2:65" s="11" customFormat="1">
      <c r="B183" s="208"/>
      <c r="C183" s="209"/>
      <c r="D183" s="205" t="s">
        <v>199</v>
      </c>
      <c r="E183" s="210" t="s">
        <v>21</v>
      </c>
      <c r="F183" s="211" t="s">
        <v>353</v>
      </c>
      <c r="G183" s="209"/>
      <c r="H183" s="212">
        <v>20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199</v>
      </c>
      <c r="AU183" s="218" t="s">
        <v>80</v>
      </c>
      <c r="AV183" s="11" t="s">
        <v>80</v>
      </c>
      <c r="AW183" s="11" t="s">
        <v>34</v>
      </c>
      <c r="AX183" s="11" t="s">
        <v>78</v>
      </c>
      <c r="AY183" s="218" t="s">
        <v>182</v>
      </c>
    </row>
    <row r="184" spans="2:65" s="1" customFormat="1" ht="25.5" customHeight="1">
      <c r="B184" s="41"/>
      <c r="C184" s="193" t="s">
        <v>354</v>
      </c>
      <c r="D184" s="193" t="s">
        <v>185</v>
      </c>
      <c r="E184" s="194" t="s">
        <v>355</v>
      </c>
      <c r="F184" s="195" t="s">
        <v>356</v>
      </c>
      <c r="G184" s="196" t="s">
        <v>216</v>
      </c>
      <c r="H184" s="197">
        <v>209.07</v>
      </c>
      <c r="I184" s="198"/>
      <c r="J184" s="199">
        <f>ROUND(I184*H184,2)</f>
        <v>0</v>
      </c>
      <c r="K184" s="195" t="s">
        <v>189</v>
      </c>
      <c r="L184" s="61"/>
      <c r="M184" s="200" t="s">
        <v>21</v>
      </c>
      <c r="N184" s="201" t="s">
        <v>41</v>
      </c>
      <c r="O184" s="42"/>
      <c r="P184" s="202">
        <f>O184*H184</f>
        <v>0</v>
      </c>
      <c r="Q184" s="202">
        <v>0</v>
      </c>
      <c r="R184" s="202">
        <f>Q184*H184</f>
        <v>0</v>
      </c>
      <c r="S184" s="202">
        <v>4.0000000000000001E-3</v>
      </c>
      <c r="T184" s="203">
        <f>S184*H184</f>
        <v>0.83628000000000002</v>
      </c>
      <c r="AR184" s="24" t="s">
        <v>190</v>
      </c>
      <c r="AT184" s="24" t="s">
        <v>185</v>
      </c>
      <c r="AU184" s="24" t="s">
        <v>80</v>
      </c>
      <c r="AY184" s="24" t="s">
        <v>182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24" t="s">
        <v>78</v>
      </c>
      <c r="BK184" s="204">
        <f>ROUND(I184*H184,2)</f>
        <v>0</v>
      </c>
      <c r="BL184" s="24" t="s">
        <v>190</v>
      </c>
      <c r="BM184" s="24" t="s">
        <v>357</v>
      </c>
    </row>
    <row r="185" spans="2:65" s="1" customFormat="1" ht="27">
      <c r="B185" s="41"/>
      <c r="C185" s="63"/>
      <c r="D185" s="205" t="s">
        <v>192</v>
      </c>
      <c r="E185" s="63"/>
      <c r="F185" s="206" t="s">
        <v>358</v>
      </c>
      <c r="G185" s="63"/>
      <c r="H185" s="63"/>
      <c r="I185" s="164"/>
      <c r="J185" s="63"/>
      <c r="K185" s="63"/>
      <c r="L185" s="61"/>
      <c r="M185" s="207"/>
      <c r="N185" s="42"/>
      <c r="O185" s="42"/>
      <c r="P185" s="42"/>
      <c r="Q185" s="42"/>
      <c r="R185" s="42"/>
      <c r="S185" s="42"/>
      <c r="T185" s="78"/>
      <c r="AT185" s="24" t="s">
        <v>192</v>
      </c>
      <c r="AU185" s="24" t="s">
        <v>80</v>
      </c>
    </row>
    <row r="186" spans="2:65" s="11" customFormat="1">
      <c r="B186" s="208"/>
      <c r="C186" s="209"/>
      <c r="D186" s="205" t="s">
        <v>199</v>
      </c>
      <c r="E186" s="210" t="s">
        <v>21</v>
      </c>
      <c r="F186" s="211" t="s">
        <v>359</v>
      </c>
      <c r="G186" s="209"/>
      <c r="H186" s="212">
        <v>33.549999999999997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199</v>
      </c>
      <c r="AU186" s="218" t="s">
        <v>80</v>
      </c>
      <c r="AV186" s="11" t="s">
        <v>80</v>
      </c>
      <c r="AW186" s="11" t="s">
        <v>34</v>
      </c>
      <c r="AX186" s="11" t="s">
        <v>70</v>
      </c>
      <c r="AY186" s="218" t="s">
        <v>182</v>
      </c>
    </row>
    <row r="187" spans="2:65" s="11" customFormat="1">
      <c r="B187" s="208"/>
      <c r="C187" s="209"/>
      <c r="D187" s="205" t="s">
        <v>199</v>
      </c>
      <c r="E187" s="210" t="s">
        <v>21</v>
      </c>
      <c r="F187" s="211" t="s">
        <v>360</v>
      </c>
      <c r="G187" s="209"/>
      <c r="H187" s="212">
        <v>20.350000000000001</v>
      </c>
      <c r="I187" s="213"/>
      <c r="J187" s="209"/>
      <c r="K187" s="209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199</v>
      </c>
      <c r="AU187" s="218" t="s">
        <v>80</v>
      </c>
      <c r="AV187" s="11" t="s">
        <v>80</v>
      </c>
      <c r="AW187" s="11" t="s">
        <v>34</v>
      </c>
      <c r="AX187" s="11" t="s">
        <v>70</v>
      </c>
      <c r="AY187" s="218" t="s">
        <v>182</v>
      </c>
    </row>
    <row r="188" spans="2:65" s="11" customFormat="1">
      <c r="B188" s="208"/>
      <c r="C188" s="209"/>
      <c r="D188" s="205" t="s">
        <v>199</v>
      </c>
      <c r="E188" s="210" t="s">
        <v>21</v>
      </c>
      <c r="F188" s="211" t="s">
        <v>361</v>
      </c>
      <c r="G188" s="209"/>
      <c r="H188" s="212">
        <v>15.67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199</v>
      </c>
      <c r="AU188" s="218" t="s">
        <v>80</v>
      </c>
      <c r="AV188" s="11" t="s">
        <v>80</v>
      </c>
      <c r="AW188" s="11" t="s">
        <v>34</v>
      </c>
      <c r="AX188" s="11" t="s">
        <v>70</v>
      </c>
      <c r="AY188" s="218" t="s">
        <v>182</v>
      </c>
    </row>
    <row r="189" spans="2:65" s="11" customFormat="1">
      <c r="B189" s="208"/>
      <c r="C189" s="209"/>
      <c r="D189" s="205" t="s">
        <v>199</v>
      </c>
      <c r="E189" s="210" t="s">
        <v>21</v>
      </c>
      <c r="F189" s="211" t="s">
        <v>362</v>
      </c>
      <c r="G189" s="209"/>
      <c r="H189" s="212">
        <v>5.05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199</v>
      </c>
      <c r="AU189" s="218" t="s">
        <v>80</v>
      </c>
      <c r="AV189" s="11" t="s">
        <v>80</v>
      </c>
      <c r="AW189" s="11" t="s">
        <v>34</v>
      </c>
      <c r="AX189" s="11" t="s">
        <v>70</v>
      </c>
      <c r="AY189" s="218" t="s">
        <v>182</v>
      </c>
    </row>
    <row r="190" spans="2:65" s="11" customFormat="1">
      <c r="B190" s="208"/>
      <c r="C190" s="209"/>
      <c r="D190" s="205" t="s">
        <v>199</v>
      </c>
      <c r="E190" s="210" t="s">
        <v>21</v>
      </c>
      <c r="F190" s="211" t="s">
        <v>363</v>
      </c>
      <c r="G190" s="209"/>
      <c r="H190" s="212">
        <v>7.89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199</v>
      </c>
      <c r="AU190" s="218" t="s">
        <v>80</v>
      </c>
      <c r="AV190" s="11" t="s">
        <v>80</v>
      </c>
      <c r="AW190" s="11" t="s">
        <v>34</v>
      </c>
      <c r="AX190" s="11" t="s">
        <v>70</v>
      </c>
      <c r="AY190" s="218" t="s">
        <v>182</v>
      </c>
    </row>
    <row r="191" spans="2:65" s="11" customFormat="1">
      <c r="B191" s="208"/>
      <c r="C191" s="209"/>
      <c r="D191" s="205" t="s">
        <v>199</v>
      </c>
      <c r="E191" s="210" t="s">
        <v>21</v>
      </c>
      <c r="F191" s="211" t="s">
        <v>364</v>
      </c>
      <c r="G191" s="209"/>
      <c r="H191" s="212">
        <v>3.41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199</v>
      </c>
      <c r="AU191" s="218" t="s">
        <v>80</v>
      </c>
      <c r="AV191" s="11" t="s">
        <v>80</v>
      </c>
      <c r="AW191" s="11" t="s">
        <v>34</v>
      </c>
      <c r="AX191" s="11" t="s">
        <v>70</v>
      </c>
      <c r="AY191" s="218" t="s">
        <v>182</v>
      </c>
    </row>
    <row r="192" spans="2:65" s="11" customFormat="1">
      <c r="B192" s="208"/>
      <c r="C192" s="209"/>
      <c r="D192" s="205" t="s">
        <v>199</v>
      </c>
      <c r="E192" s="210" t="s">
        <v>21</v>
      </c>
      <c r="F192" s="211" t="s">
        <v>365</v>
      </c>
      <c r="G192" s="209"/>
      <c r="H192" s="212">
        <v>26.61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199</v>
      </c>
      <c r="AU192" s="218" t="s">
        <v>80</v>
      </c>
      <c r="AV192" s="11" t="s">
        <v>80</v>
      </c>
      <c r="AW192" s="11" t="s">
        <v>34</v>
      </c>
      <c r="AX192" s="11" t="s">
        <v>70</v>
      </c>
      <c r="AY192" s="218" t="s">
        <v>182</v>
      </c>
    </row>
    <row r="193" spans="2:65" s="11" customFormat="1">
      <c r="B193" s="208"/>
      <c r="C193" s="209"/>
      <c r="D193" s="205" t="s">
        <v>199</v>
      </c>
      <c r="E193" s="210" t="s">
        <v>21</v>
      </c>
      <c r="F193" s="211" t="s">
        <v>366</v>
      </c>
      <c r="G193" s="209"/>
      <c r="H193" s="212">
        <v>7.2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199</v>
      </c>
      <c r="AU193" s="218" t="s">
        <v>80</v>
      </c>
      <c r="AV193" s="11" t="s">
        <v>80</v>
      </c>
      <c r="AW193" s="11" t="s">
        <v>34</v>
      </c>
      <c r="AX193" s="11" t="s">
        <v>70</v>
      </c>
      <c r="AY193" s="218" t="s">
        <v>182</v>
      </c>
    </row>
    <row r="194" spans="2:65" s="11" customFormat="1">
      <c r="B194" s="208"/>
      <c r="C194" s="209"/>
      <c r="D194" s="205" t="s">
        <v>199</v>
      </c>
      <c r="E194" s="210" t="s">
        <v>21</v>
      </c>
      <c r="F194" s="211" t="s">
        <v>367</v>
      </c>
      <c r="G194" s="209"/>
      <c r="H194" s="212">
        <v>33.729999999999997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199</v>
      </c>
      <c r="AU194" s="218" t="s">
        <v>80</v>
      </c>
      <c r="AV194" s="11" t="s">
        <v>80</v>
      </c>
      <c r="AW194" s="11" t="s">
        <v>34</v>
      </c>
      <c r="AX194" s="11" t="s">
        <v>70</v>
      </c>
      <c r="AY194" s="218" t="s">
        <v>182</v>
      </c>
    </row>
    <row r="195" spans="2:65" s="11" customFormat="1">
      <c r="B195" s="208"/>
      <c r="C195" s="209"/>
      <c r="D195" s="205" t="s">
        <v>199</v>
      </c>
      <c r="E195" s="210" t="s">
        <v>21</v>
      </c>
      <c r="F195" s="211" t="s">
        <v>368</v>
      </c>
      <c r="G195" s="209"/>
      <c r="H195" s="212">
        <v>55.61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199</v>
      </c>
      <c r="AU195" s="218" t="s">
        <v>80</v>
      </c>
      <c r="AV195" s="11" t="s">
        <v>80</v>
      </c>
      <c r="AW195" s="11" t="s">
        <v>34</v>
      </c>
      <c r="AX195" s="11" t="s">
        <v>70</v>
      </c>
      <c r="AY195" s="218" t="s">
        <v>182</v>
      </c>
    </row>
    <row r="196" spans="2:65" s="12" customFormat="1">
      <c r="B196" s="229"/>
      <c r="C196" s="230"/>
      <c r="D196" s="205" t="s">
        <v>199</v>
      </c>
      <c r="E196" s="231" t="s">
        <v>121</v>
      </c>
      <c r="F196" s="232" t="s">
        <v>299</v>
      </c>
      <c r="G196" s="230"/>
      <c r="H196" s="233">
        <v>209.07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199</v>
      </c>
      <c r="AU196" s="239" t="s">
        <v>80</v>
      </c>
      <c r="AV196" s="12" t="s">
        <v>190</v>
      </c>
      <c r="AW196" s="12" t="s">
        <v>34</v>
      </c>
      <c r="AX196" s="12" t="s">
        <v>78</v>
      </c>
      <c r="AY196" s="239" t="s">
        <v>182</v>
      </c>
    </row>
    <row r="197" spans="2:65" s="1" customFormat="1" ht="25.5" customHeight="1">
      <c r="B197" s="41"/>
      <c r="C197" s="193" t="s">
        <v>369</v>
      </c>
      <c r="D197" s="193" t="s">
        <v>185</v>
      </c>
      <c r="E197" s="194" t="s">
        <v>370</v>
      </c>
      <c r="F197" s="195" t="s">
        <v>371</v>
      </c>
      <c r="G197" s="196" t="s">
        <v>216</v>
      </c>
      <c r="H197" s="197">
        <v>411.97699999999998</v>
      </c>
      <c r="I197" s="198"/>
      <c r="J197" s="199">
        <f>ROUND(I197*H197,2)</f>
        <v>0</v>
      </c>
      <c r="K197" s="195" t="s">
        <v>189</v>
      </c>
      <c r="L197" s="61"/>
      <c r="M197" s="200" t="s">
        <v>21</v>
      </c>
      <c r="N197" s="201" t="s">
        <v>41</v>
      </c>
      <c r="O197" s="42"/>
      <c r="P197" s="202">
        <f>O197*H197</f>
        <v>0</v>
      </c>
      <c r="Q197" s="202">
        <v>0</v>
      </c>
      <c r="R197" s="202">
        <f>Q197*H197</f>
        <v>0</v>
      </c>
      <c r="S197" s="202">
        <v>0.01</v>
      </c>
      <c r="T197" s="203">
        <f>S197*H197</f>
        <v>4.1197699999999999</v>
      </c>
      <c r="AR197" s="24" t="s">
        <v>190</v>
      </c>
      <c r="AT197" s="24" t="s">
        <v>185</v>
      </c>
      <c r="AU197" s="24" t="s">
        <v>80</v>
      </c>
      <c r="AY197" s="24" t="s">
        <v>182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24" t="s">
        <v>78</v>
      </c>
      <c r="BK197" s="204">
        <f>ROUND(I197*H197,2)</f>
        <v>0</v>
      </c>
      <c r="BL197" s="24" t="s">
        <v>190</v>
      </c>
      <c r="BM197" s="24" t="s">
        <v>372</v>
      </c>
    </row>
    <row r="198" spans="2:65" s="1" customFormat="1" ht="27">
      <c r="B198" s="41"/>
      <c r="C198" s="63"/>
      <c r="D198" s="205" t="s">
        <v>192</v>
      </c>
      <c r="E198" s="63"/>
      <c r="F198" s="206" t="s">
        <v>373</v>
      </c>
      <c r="G198" s="63"/>
      <c r="H198" s="63"/>
      <c r="I198" s="164"/>
      <c r="J198" s="63"/>
      <c r="K198" s="63"/>
      <c r="L198" s="61"/>
      <c r="M198" s="207"/>
      <c r="N198" s="42"/>
      <c r="O198" s="42"/>
      <c r="P198" s="42"/>
      <c r="Q198" s="42"/>
      <c r="R198" s="42"/>
      <c r="S198" s="42"/>
      <c r="T198" s="78"/>
      <c r="AT198" s="24" t="s">
        <v>192</v>
      </c>
      <c r="AU198" s="24" t="s">
        <v>80</v>
      </c>
    </row>
    <row r="199" spans="2:65" s="11" customFormat="1">
      <c r="B199" s="208"/>
      <c r="C199" s="209"/>
      <c r="D199" s="205" t="s">
        <v>199</v>
      </c>
      <c r="E199" s="210" t="s">
        <v>21</v>
      </c>
      <c r="F199" s="211" t="s">
        <v>374</v>
      </c>
      <c r="G199" s="209"/>
      <c r="H199" s="212">
        <v>64.557000000000002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199</v>
      </c>
      <c r="AU199" s="218" t="s">
        <v>80</v>
      </c>
      <c r="AV199" s="11" t="s">
        <v>80</v>
      </c>
      <c r="AW199" s="11" t="s">
        <v>34</v>
      </c>
      <c r="AX199" s="11" t="s">
        <v>70</v>
      </c>
      <c r="AY199" s="218" t="s">
        <v>182</v>
      </c>
    </row>
    <row r="200" spans="2:65" s="11" customFormat="1">
      <c r="B200" s="208"/>
      <c r="C200" s="209"/>
      <c r="D200" s="205" t="s">
        <v>199</v>
      </c>
      <c r="E200" s="210" t="s">
        <v>21</v>
      </c>
      <c r="F200" s="211" t="s">
        <v>375</v>
      </c>
      <c r="G200" s="209"/>
      <c r="H200" s="212">
        <v>54.869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199</v>
      </c>
      <c r="AU200" s="218" t="s">
        <v>80</v>
      </c>
      <c r="AV200" s="11" t="s">
        <v>80</v>
      </c>
      <c r="AW200" s="11" t="s">
        <v>34</v>
      </c>
      <c r="AX200" s="11" t="s">
        <v>70</v>
      </c>
      <c r="AY200" s="218" t="s">
        <v>182</v>
      </c>
    </row>
    <row r="201" spans="2:65" s="11" customFormat="1">
      <c r="B201" s="208"/>
      <c r="C201" s="209"/>
      <c r="D201" s="205" t="s">
        <v>199</v>
      </c>
      <c r="E201" s="210" t="s">
        <v>21</v>
      </c>
      <c r="F201" s="211" t="s">
        <v>376</v>
      </c>
      <c r="G201" s="209"/>
      <c r="H201" s="212">
        <v>14.978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199</v>
      </c>
      <c r="AU201" s="218" t="s">
        <v>80</v>
      </c>
      <c r="AV201" s="11" t="s">
        <v>80</v>
      </c>
      <c r="AW201" s="11" t="s">
        <v>34</v>
      </c>
      <c r="AX201" s="11" t="s">
        <v>70</v>
      </c>
      <c r="AY201" s="218" t="s">
        <v>182</v>
      </c>
    </row>
    <row r="202" spans="2:65" s="11" customFormat="1">
      <c r="B202" s="208"/>
      <c r="C202" s="209"/>
      <c r="D202" s="205" t="s">
        <v>199</v>
      </c>
      <c r="E202" s="210" t="s">
        <v>21</v>
      </c>
      <c r="F202" s="211" t="s">
        <v>377</v>
      </c>
      <c r="G202" s="209"/>
      <c r="H202" s="212">
        <v>28.209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199</v>
      </c>
      <c r="AU202" s="218" t="s">
        <v>80</v>
      </c>
      <c r="AV202" s="11" t="s">
        <v>80</v>
      </c>
      <c r="AW202" s="11" t="s">
        <v>34</v>
      </c>
      <c r="AX202" s="11" t="s">
        <v>70</v>
      </c>
      <c r="AY202" s="218" t="s">
        <v>182</v>
      </c>
    </row>
    <row r="203" spans="2:65" s="11" customFormat="1">
      <c r="B203" s="208"/>
      <c r="C203" s="209"/>
      <c r="D203" s="205" t="s">
        <v>199</v>
      </c>
      <c r="E203" s="210" t="s">
        <v>21</v>
      </c>
      <c r="F203" s="211" t="s">
        <v>378</v>
      </c>
      <c r="G203" s="209"/>
      <c r="H203" s="212">
        <v>43.369</v>
      </c>
      <c r="I203" s="213"/>
      <c r="J203" s="209"/>
      <c r="K203" s="209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199</v>
      </c>
      <c r="AU203" s="218" t="s">
        <v>80</v>
      </c>
      <c r="AV203" s="11" t="s">
        <v>80</v>
      </c>
      <c r="AW203" s="11" t="s">
        <v>34</v>
      </c>
      <c r="AX203" s="11" t="s">
        <v>70</v>
      </c>
      <c r="AY203" s="218" t="s">
        <v>182</v>
      </c>
    </row>
    <row r="204" spans="2:65" s="11" customFormat="1">
      <c r="B204" s="208"/>
      <c r="C204" s="209"/>
      <c r="D204" s="205" t="s">
        <v>199</v>
      </c>
      <c r="E204" s="210" t="s">
        <v>21</v>
      </c>
      <c r="F204" s="211" t="s">
        <v>379</v>
      </c>
      <c r="G204" s="209"/>
      <c r="H204" s="212">
        <v>24.032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199</v>
      </c>
      <c r="AU204" s="218" t="s">
        <v>80</v>
      </c>
      <c r="AV204" s="11" t="s">
        <v>80</v>
      </c>
      <c r="AW204" s="11" t="s">
        <v>34</v>
      </c>
      <c r="AX204" s="11" t="s">
        <v>70</v>
      </c>
      <c r="AY204" s="218" t="s">
        <v>182</v>
      </c>
    </row>
    <row r="205" spans="2:65" s="11" customFormat="1">
      <c r="B205" s="208"/>
      <c r="C205" s="209"/>
      <c r="D205" s="205" t="s">
        <v>199</v>
      </c>
      <c r="E205" s="210" t="s">
        <v>21</v>
      </c>
      <c r="F205" s="211" t="s">
        <v>380</v>
      </c>
      <c r="G205" s="209"/>
      <c r="H205" s="212">
        <v>76.578000000000003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199</v>
      </c>
      <c r="AU205" s="218" t="s">
        <v>80</v>
      </c>
      <c r="AV205" s="11" t="s">
        <v>80</v>
      </c>
      <c r="AW205" s="11" t="s">
        <v>34</v>
      </c>
      <c r="AX205" s="11" t="s">
        <v>70</v>
      </c>
      <c r="AY205" s="218" t="s">
        <v>182</v>
      </c>
    </row>
    <row r="206" spans="2:65" s="11" customFormat="1">
      <c r="B206" s="208"/>
      <c r="C206" s="209"/>
      <c r="D206" s="205" t="s">
        <v>199</v>
      </c>
      <c r="E206" s="210" t="s">
        <v>21</v>
      </c>
      <c r="F206" s="211" t="s">
        <v>381</v>
      </c>
      <c r="G206" s="209"/>
      <c r="H206" s="212">
        <v>105.38500000000001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199</v>
      </c>
      <c r="AU206" s="218" t="s">
        <v>80</v>
      </c>
      <c r="AV206" s="11" t="s">
        <v>80</v>
      </c>
      <c r="AW206" s="11" t="s">
        <v>34</v>
      </c>
      <c r="AX206" s="11" t="s">
        <v>70</v>
      </c>
      <c r="AY206" s="218" t="s">
        <v>182</v>
      </c>
    </row>
    <row r="207" spans="2:65" s="12" customFormat="1">
      <c r="B207" s="229"/>
      <c r="C207" s="230"/>
      <c r="D207" s="205" t="s">
        <v>199</v>
      </c>
      <c r="E207" s="231" t="s">
        <v>123</v>
      </c>
      <c r="F207" s="232" t="s">
        <v>299</v>
      </c>
      <c r="G207" s="230"/>
      <c r="H207" s="233">
        <v>411.97699999999998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199</v>
      </c>
      <c r="AU207" s="239" t="s">
        <v>80</v>
      </c>
      <c r="AV207" s="12" t="s">
        <v>190</v>
      </c>
      <c r="AW207" s="12" t="s">
        <v>34</v>
      </c>
      <c r="AX207" s="12" t="s">
        <v>78</v>
      </c>
      <c r="AY207" s="239" t="s">
        <v>182</v>
      </c>
    </row>
    <row r="208" spans="2:65" s="1" customFormat="1" ht="16.5" customHeight="1">
      <c r="B208" s="41"/>
      <c r="C208" s="193" t="s">
        <v>382</v>
      </c>
      <c r="D208" s="193" t="s">
        <v>185</v>
      </c>
      <c r="E208" s="194" t="s">
        <v>383</v>
      </c>
      <c r="F208" s="195" t="s">
        <v>384</v>
      </c>
      <c r="G208" s="196" t="s">
        <v>216</v>
      </c>
      <c r="H208" s="197">
        <v>8.5139999999999993</v>
      </c>
      <c r="I208" s="198"/>
      <c r="J208" s="199">
        <f>ROUND(I208*H208,2)</f>
        <v>0</v>
      </c>
      <c r="K208" s="195" t="s">
        <v>189</v>
      </c>
      <c r="L208" s="61"/>
      <c r="M208" s="200" t="s">
        <v>21</v>
      </c>
      <c r="N208" s="201" t="s">
        <v>41</v>
      </c>
      <c r="O208" s="42"/>
      <c r="P208" s="202">
        <f>O208*H208</f>
        <v>0</v>
      </c>
      <c r="Q208" s="202">
        <v>0</v>
      </c>
      <c r="R208" s="202">
        <f>Q208*H208</f>
        <v>0</v>
      </c>
      <c r="S208" s="202">
        <v>6.8000000000000005E-2</v>
      </c>
      <c r="T208" s="203">
        <f>S208*H208</f>
        <v>0.57895200000000002</v>
      </c>
      <c r="AR208" s="24" t="s">
        <v>190</v>
      </c>
      <c r="AT208" s="24" t="s">
        <v>185</v>
      </c>
      <c r="AU208" s="24" t="s">
        <v>80</v>
      </c>
      <c r="AY208" s="24" t="s">
        <v>182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24" t="s">
        <v>78</v>
      </c>
      <c r="BK208" s="204">
        <f>ROUND(I208*H208,2)</f>
        <v>0</v>
      </c>
      <c r="BL208" s="24" t="s">
        <v>190</v>
      </c>
      <c r="BM208" s="24" t="s">
        <v>385</v>
      </c>
    </row>
    <row r="209" spans="2:65" s="1" customFormat="1" ht="27">
      <c r="B209" s="41"/>
      <c r="C209" s="63"/>
      <c r="D209" s="205" t="s">
        <v>192</v>
      </c>
      <c r="E209" s="63"/>
      <c r="F209" s="206" t="s">
        <v>386</v>
      </c>
      <c r="G209" s="63"/>
      <c r="H209" s="63"/>
      <c r="I209" s="164"/>
      <c r="J209" s="63"/>
      <c r="K209" s="63"/>
      <c r="L209" s="61"/>
      <c r="M209" s="207"/>
      <c r="N209" s="42"/>
      <c r="O209" s="42"/>
      <c r="P209" s="42"/>
      <c r="Q209" s="42"/>
      <c r="R209" s="42"/>
      <c r="S209" s="42"/>
      <c r="T209" s="78"/>
      <c r="AT209" s="24" t="s">
        <v>192</v>
      </c>
      <c r="AU209" s="24" t="s">
        <v>80</v>
      </c>
    </row>
    <row r="210" spans="2:65" s="11" customFormat="1">
      <c r="B210" s="208"/>
      <c r="C210" s="209"/>
      <c r="D210" s="205" t="s">
        <v>199</v>
      </c>
      <c r="E210" s="210" t="s">
        <v>21</v>
      </c>
      <c r="F210" s="211" t="s">
        <v>387</v>
      </c>
      <c r="G210" s="209"/>
      <c r="H210" s="212">
        <v>2.25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199</v>
      </c>
      <c r="AU210" s="218" t="s">
        <v>80</v>
      </c>
      <c r="AV210" s="11" t="s">
        <v>80</v>
      </c>
      <c r="AW210" s="11" t="s">
        <v>34</v>
      </c>
      <c r="AX210" s="11" t="s">
        <v>70</v>
      </c>
      <c r="AY210" s="218" t="s">
        <v>182</v>
      </c>
    </row>
    <row r="211" spans="2:65" s="11" customFormat="1">
      <c r="B211" s="208"/>
      <c r="C211" s="209"/>
      <c r="D211" s="205" t="s">
        <v>199</v>
      </c>
      <c r="E211" s="210" t="s">
        <v>21</v>
      </c>
      <c r="F211" s="211" t="s">
        <v>388</v>
      </c>
      <c r="G211" s="209"/>
      <c r="H211" s="212">
        <v>6.2640000000000002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199</v>
      </c>
      <c r="AU211" s="218" t="s">
        <v>80</v>
      </c>
      <c r="AV211" s="11" t="s">
        <v>80</v>
      </c>
      <c r="AW211" s="11" t="s">
        <v>34</v>
      </c>
      <c r="AX211" s="11" t="s">
        <v>70</v>
      </c>
      <c r="AY211" s="218" t="s">
        <v>182</v>
      </c>
    </row>
    <row r="212" spans="2:65" s="12" customFormat="1">
      <c r="B212" s="229"/>
      <c r="C212" s="230"/>
      <c r="D212" s="205" t="s">
        <v>199</v>
      </c>
      <c r="E212" s="231" t="s">
        <v>119</v>
      </c>
      <c r="F212" s="232" t="s">
        <v>299</v>
      </c>
      <c r="G212" s="230"/>
      <c r="H212" s="233">
        <v>8.5139999999999993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199</v>
      </c>
      <c r="AU212" s="239" t="s">
        <v>80</v>
      </c>
      <c r="AV212" s="12" t="s">
        <v>190</v>
      </c>
      <c r="AW212" s="12" t="s">
        <v>34</v>
      </c>
      <c r="AX212" s="12" t="s">
        <v>78</v>
      </c>
      <c r="AY212" s="239" t="s">
        <v>182</v>
      </c>
    </row>
    <row r="213" spans="2:65" s="1" customFormat="1" ht="16.5" customHeight="1">
      <c r="B213" s="41"/>
      <c r="C213" s="193" t="s">
        <v>389</v>
      </c>
      <c r="D213" s="193" t="s">
        <v>185</v>
      </c>
      <c r="E213" s="194" t="s">
        <v>390</v>
      </c>
      <c r="F213" s="195" t="s">
        <v>391</v>
      </c>
      <c r="G213" s="196" t="s">
        <v>196</v>
      </c>
      <c r="H213" s="197">
        <v>11.983000000000001</v>
      </c>
      <c r="I213" s="198"/>
      <c r="J213" s="199">
        <f>ROUND(I213*H213,2)</f>
        <v>0</v>
      </c>
      <c r="K213" s="195" t="s">
        <v>189</v>
      </c>
      <c r="L213" s="61"/>
      <c r="M213" s="200" t="s">
        <v>21</v>
      </c>
      <c r="N213" s="201" t="s">
        <v>41</v>
      </c>
      <c r="O213" s="42"/>
      <c r="P213" s="202">
        <f>O213*H213</f>
        <v>0</v>
      </c>
      <c r="Q213" s="202">
        <v>0</v>
      </c>
      <c r="R213" s="202">
        <f>Q213*H213</f>
        <v>0</v>
      </c>
      <c r="S213" s="202">
        <v>3.9E-2</v>
      </c>
      <c r="T213" s="203">
        <f>S213*H213</f>
        <v>0.467337</v>
      </c>
      <c r="AR213" s="24" t="s">
        <v>190</v>
      </c>
      <c r="AT213" s="24" t="s">
        <v>185</v>
      </c>
      <c r="AU213" s="24" t="s">
        <v>80</v>
      </c>
      <c r="AY213" s="24" t="s">
        <v>182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24" t="s">
        <v>78</v>
      </c>
      <c r="BK213" s="204">
        <f>ROUND(I213*H213,2)</f>
        <v>0</v>
      </c>
      <c r="BL213" s="24" t="s">
        <v>190</v>
      </c>
      <c r="BM213" s="24" t="s">
        <v>392</v>
      </c>
    </row>
    <row r="214" spans="2:65" s="1" customFormat="1">
      <c r="B214" s="41"/>
      <c r="C214" s="63"/>
      <c r="D214" s="205" t="s">
        <v>192</v>
      </c>
      <c r="E214" s="63"/>
      <c r="F214" s="206" t="s">
        <v>393</v>
      </c>
      <c r="G214" s="63"/>
      <c r="H214" s="63"/>
      <c r="I214" s="164"/>
      <c r="J214" s="63"/>
      <c r="K214" s="63"/>
      <c r="L214" s="61"/>
      <c r="M214" s="207"/>
      <c r="N214" s="42"/>
      <c r="O214" s="42"/>
      <c r="P214" s="42"/>
      <c r="Q214" s="42"/>
      <c r="R214" s="42"/>
      <c r="S214" s="42"/>
      <c r="T214" s="78"/>
      <c r="AT214" s="24" t="s">
        <v>192</v>
      </c>
      <c r="AU214" s="24" t="s">
        <v>80</v>
      </c>
    </row>
    <row r="215" spans="2:65" s="11" customFormat="1">
      <c r="B215" s="208"/>
      <c r="C215" s="209"/>
      <c r="D215" s="205" t="s">
        <v>199</v>
      </c>
      <c r="E215" s="210" t="s">
        <v>21</v>
      </c>
      <c r="F215" s="211" t="s">
        <v>394</v>
      </c>
      <c r="G215" s="209"/>
      <c r="H215" s="212">
        <v>11.983000000000001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199</v>
      </c>
      <c r="AU215" s="218" t="s">
        <v>80</v>
      </c>
      <c r="AV215" s="11" t="s">
        <v>80</v>
      </c>
      <c r="AW215" s="11" t="s">
        <v>34</v>
      </c>
      <c r="AX215" s="11" t="s">
        <v>78</v>
      </c>
      <c r="AY215" s="218" t="s">
        <v>182</v>
      </c>
    </row>
    <row r="216" spans="2:65" s="1" customFormat="1" ht="16.5" customHeight="1">
      <c r="B216" s="41"/>
      <c r="C216" s="193" t="s">
        <v>395</v>
      </c>
      <c r="D216" s="193" t="s">
        <v>185</v>
      </c>
      <c r="E216" s="194" t="s">
        <v>396</v>
      </c>
      <c r="F216" s="195" t="s">
        <v>397</v>
      </c>
      <c r="G216" s="196" t="s">
        <v>216</v>
      </c>
      <c r="H216" s="197">
        <v>34.119999999999997</v>
      </c>
      <c r="I216" s="198"/>
      <c r="J216" s="199">
        <f>ROUND(I216*H216,2)</f>
        <v>0</v>
      </c>
      <c r="K216" s="195" t="s">
        <v>21</v>
      </c>
      <c r="L216" s="61"/>
      <c r="M216" s="200" t="s">
        <v>21</v>
      </c>
      <c r="N216" s="201" t="s">
        <v>41</v>
      </c>
      <c r="O216" s="42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AR216" s="24" t="s">
        <v>190</v>
      </c>
      <c r="AT216" s="24" t="s">
        <v>185</v>
      </c>
      <c r="AU216" s="24" t="s">
        <v>80</v>
      </c>
      <c r="AY216" s="24" t="s">
        <v>182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24" t="s">
        <v>78</v>
      </c>
      <c r="BK216" s="204">
        <f>ROUND(I216*H216,2)</f>
        <v>0</v>
      </c>
      <c r="BL216" s="24" t="s">
        <v>190</v>
      </c>
      <c r="BM216" s="24" t="s">
        <v>398</v>
      </c>
    </row>
    <row r="217" spans="2:65" s="1" customFormat="1">
      <c r="B217" s="41"/>
      <c r="C217" s="63"/>
      <c r="D217" s="205" t="s">
        <v>192</v>
      </c>
      <c r="E217" s="63"/>
      <c r="F217" s="206" t="s">
        <v>397</v>
      </c>
      <c r="G217" s="63"/>
      <c r="H217" s="63"/>
      <c r="I217" s="164"/>
      <c r="J217" s="63"/>
      <c r="K217" s="63"/>
      <c r="L217" s="61"/>
      <c r="M217" s="207"/>
      <c r="N217" s="42"/>
      <c r="O217" s="42"/>
      <c r="P217" s="42"/>
      <c r="Q217" s="42"/>
      <c r="R217" s="42"/>
      <c r="S217" s="42"/>
      <c r="T217" s="78"/>
      <c r="AT217" s="24" t="s">
        <v>192</v>
      </c>
      <c r="AU217" s="24" t="s">
        <v>80</v>
      </c>
    </row>
    <row r="218" spans="2:65" s="11" customFormat="1">
      <c r="B218" s="208"/>
      <c r="C218" s="209"/>
      <c r="D218" s="205" t="s">
        <v>199</v>
      </c>
      <c r="E218" s="210" t="s">
        <v>21</v>
      </c>
      <c r="F218" s="211" t="s">
        <v>399</v>
      </c>
      <c r="G218" s="209"/>
      <c r="H218" s="212">
        <v>27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199</v>
      </c>
      <c r="AU218" s="218" t="s">
        <v>80</v>
      </c>
      <c r="AV218" s="11" t="s">
        <v>80</v>
      </c>
      <c r="AW218" s="11" t="s">
        <v>34</v>
      </c>
      <c r="AX218" s="11" t="s">
        <v>70</v>
      </c>
      <c r="AY218" s="218" t="s">
        <v>182</v>
      </c>
    </row>
    <row r="219" spans="2:65" s="11" customFormat="1">
      <c r="B219" s="208"/>
      <c r="C219" s="209"/>
      <c r="D219" s="205" t="s">
        <v>199</v>
      </c>
      <c r="E219" s="210" t="s">
        <v>21</v>
      </c>
      <c r="F219" s="211" t="s">
        <v>400</v>
      </c>
      <c r="G219" s="209"/>
      <c r="H219" s="212">
        <v>7.12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199</v>
      </c>
      <c r="AU219" s="218" t="s">
        <v>80</v>
      </c>
      <c r="AV219" s="11" t="s">
        <v>80</v>
      </c>
      <c r="AW219" s="11" t="s">
        <v>34</v>
      </c>
      <c r="AX219" s="11" t="s">
        <v>70</v>
      </c>
      <c r="AY219" s="218" t="s">
        <v>182</v>
      </c>
    </row>
    <row r="220" spans="2:65" s="12" customFormat="1">
      <c r="B220" s="229"/>
      <c r="C220" s="230"/>
      <c r="D220" s="205" t="s">
        <v>199</v>
      </c>
      <c r="E220" s="231" t="s">
        <v>21</v>
      </c>
      <c r="F220" s="232" t="s">
        <v>299</v>
      </c>
      <c r="G220" s="230"/>
      <c r="H220" s="233">
        <v>34.119999999999997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199</v>
      </c>
      <c r="AU220" s="239" t="s">
        <v>80</v>
      </c>
      <c r="AV220" s="12" t="s">
        <v>190</v>
      </c>
      <c r="AW220" s="12" t="s">
        <v>34</v>
      </c>
      <c r="AX220" s="12" t="s">
        <v>78</v>
      </c>
      <c r="AY220" s="239" t="s">
        <v>182</v>
      </c>
    </row>
    <row r="221" spans="2:65" s="1" customFormat="1" ht="16.5" customHeight="1">
      <c r="B221" s="41"/>
      <c r="C221" s="193" t="s">
        <v>401</v>
      </c>
      <c r="D221" s="193" t="s">
        <v>185</v>
      </c>
      <c r="E221" s="194" t="s">
        <v>402</v>
      </c>
      <c r="F221" s="195" t="s">
        <v>403</v>
      </c>
      <c r="G221" s="196" t="s">
        <v>216</v>
      </c>
      <c r="H221" s="197">
        <v>151.38999999999999</v>
      </c>
      <c r="I221" s="198"/>
      <c r="J221" s="199">
        <f>ROUND(I221*H221,2)</f>
        <v>0</v>
      </c>
      <c r="K221" s="195" t="s">
        <v>189</v>
      </c>
      <c r="L221" s="61"/>
      <c r="M221" s="200" t="s">
        <v>21</v>
      </c>
      <c r="N221" s="201" t="s">
        <v>41</v>
      </c>
      <c r="O221" s="42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AR221" s="24" t="s">
        <v>190</v>
      </c>
      <c r="AT221" s="24" t="s">
        <v>185</v>
      </c>
      <c r="AU221" s="24" t="s">
        <v>80</v>
      </c>
      <c r="AY221" s="24" t="s">
        <v>182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24" t="s">
        <v>78</v>
      </c>
      <c r="BK221" s="204">
        <f>ROUND(I221*H221,2)</f>
        <v>0</v>
      </c>
      <c r="BL221" s="24" t="s">
        <v>190</v>
      </c>
      <c r="BM221" s="24" t="s">
        <v>404</v>
      </c>
    </row>
    <row r="222" spans="2:65" s="1" customFormat="1">
      <c r="B222" s="41"/>
      <c r="C222" s="63"/>
      <c r="D222" s="205" t="s">
        <v>192</v>
      </c>
      <c r="E222" s="63"/>
      <c r="F222" s="206" t="s">
        <v>405</v>
      </c>
      <c r="G222" s="63"/>
      <c r="H222" s="63"/>
      <c r="I222" s="164"/>
      <c r="J222" s="63"/>
      <c r="K222" s="63"/>
      <c r="L222" s="61"/>
      <c r="M222" s="207"/>
      <c r="N222" s="42"/>
      <c r="O222" s="42"/>
      <c r="P222" s="42"/>
      <c r="Q222" s="42"/>
      <c r="R222" s="42"/>
      <c r="S222" s="42"/>
      <c r="T222" s="78"/>
      <c r="AT222" s="24" t="s">
        <v>192</v>
      </c>
      <c r="AU222" s="24" t="s">
        <v>80</v>
      </c>
    </row>
    <row r="223" spans="2:65" s="11" customFormat="1">
      <c r="B223" s="208"/>
      <c r="C223" s="209"/>
      <c r="D223" s="205" t="s">
        <v>199</v>
      </c>
      <c r="E223" s="210" t="s">
        <v>21</v>
      </c>
      <c r="F223" s="211" t="s">
        <v>98</v>
      </c>
      <c r="G223" s="209"/>
      <c r="H223" s="212">
        <v>151.38999999999999</v>
      </c>
      <c r="I223" s="213"/>
      <c r="J223" s="209"/>
      <c r="K223" s="209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199</v>
      </c>
      <c r="AU223" s="218" t="s">
        <v>80</v>
      </c>
      <c r="AV223" s="11" t="s">
        <v>80</v>
      </c>
      <c r="AW223" s="11" t="s">
        <v>34</v>
      </c>
      <c r="AX223" s="11" t="s">
        <v>78</v>
      </c>
      <c r="AY223" s="218" t="s">
        <v>182</v>
      </c>
    </row>
    <row r="224" spans="2:65" s="10" customFormat="1" ht="29.85" customHeight="1">
      <c r="B224" s="177"/>
      <c r="C224" s="178"/>
      <c r="D224" s="179" t="s">
        <v>69</v>
      </c>
      <c r="E224" s="191" t="s">
        <v>406</v>
      </c>
      <c r="F224" s="191" t="s">
        <v>407</v>
      </c>
      <c r="G224" s="178"/>
      <c r="H224" s="178"/>
      <c r="I224" s="181"/>
      <c r="J224" s="192">
        <f>BK224</f>
        <v>0</v>
      </c>
      <c r="K224" s="178"/>
      <c r="L224" s="183"/>
      <c r="M224" s="184"/>
      <c r="N224" s="185"/>
      <c r="O224" s="185"/>
      <c r="P224" s="186">
        <f>SUM(P225:P233)</f>
        <v>0</v>
      </c>
      <c r="Q224" s="185"/>
      <c r="R224" s="186">
        <f>SUM(R225:R233)</f>
        <v>0</v>
      </c>
      <c r="S224" s="185"/>
      <c r="T224" s="187">
        <f>SUM(T225:T233)</f>
        <v>0</v>
      </c>
      <c r="AR224" s="188" t="s">
        <v>78</v>
      </c>
      <c r="AT224" s="189" t="s">
        <v>69</v>
      </c>
      <c r="AU224" s="189" t="s">
        <v>78</v>
      </c>
      <c r="AY224" s="188" t="s">
        <v>182</v>
      </c>
      <c r="BK224" s="190">
        <f>SUM(BK225:BK233)</f>
        <v>0</v>
      </c>
    </row>
    <row r="225" spans="2:65" s="1" customFormat="1" ht="25.5" customHeight="1">
      <c r="B225" s="41"/>
      <c r="C225" s="193" t="s">
        <v>408</v>
      </c>
      <c r="D225" s="193" t="s">
        <v>185</v>
      </c>
      <c r="E225" s="194" t="s">
        <v>409</v>
      </c>
      <c r="F225" s="195" t="s">
        <v>410</v>
      </c>
      <c r="G225" s="196" t="s">
        <v>203</v>
      </c>
      <c r="H225" s="197">
        <v>17.954999999999998</v>
      </c>
      <c r="I225" s="198"/>
      <c r="J225" s="199">
        <f>ROUND(I225*H225,2)</f>
        <v>0</v>
      </c>
      <c r="K225" s="195" t="s">
        <v>189</v>
      </c>
      <c r="L225" s="61"/>
      <c r="M225" s="200" t="s">
        <v>21</v>
      </c>
      <c r="N225" s="201" t="s">
        <v>41</v>
      </c>
      <c r="O225" s="42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AR225" s="24" t="s">
        <v>190</v>
      </c>
      <c r="AT225" s="24" t="s">
        <v>185</v>
      </c>
      <c r="AU225" s="24" t="s">
        <v>80</v>
      </c>
      <c r="AY225" s="24" t="s">
        <v>182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24" t="s">
        <v>78</v>
      </c>
      <c r="BK225" s="204">
        <f>ROUND(I225*H225,2)</f>
        <v>0</v>
      </c>
      <c r="BL225" s="24" t="s">
        <v>190</v>
      </c>
      <c r="BM225" s="24" t="s">
        <v>411</v>
      </c>
    </row>
    <row r="226" spans="2:65" s="1" customFormat="1" ht="27">
      <c r="B226" s="41"/>
      <c r="C226" s="63"/>
      <c r="D226" s="205" t="s">
        <v>192</v>
      </c>
      <c r="E226" s="63"/>
      <c r="F226" s="206" t="s">
        <v>412</v>
      </c>
      <c r="G226" s="63"/>
      <c r="H226" s="63"/>
      <c r="I226" s="164"/>
      <c r="J226" s="63"/>
      <c r="K226" s="63"/>
      <c r="L226" s="61"/>
      <c r="M226" s="207"/>
      <c r="N226" s="42"/>
      <c r="O226" s="42"/>
      <c r="P226" s="42"/>
      <c r="Q226" s="42"/>
      <c r="R226" s="42"/>
      <c r="S226" s="42"/>
      <c r="T226" s="78"/>
      <c r="AT226" s="24" t="s">
        <v>192</v>
      </c>
      <c r="AU226" s="24" t="s">
        <v>80</v>
      </c>
    </row>
    <row r="227" spans="2:65" s="1" customFormat="1" ht="25.5" customHeight="1">
      <c r="B227" s="41"/>
      <c r="C227" s="193" t="s">
        <v>413</v>
      </c>
      <c r="D227" s="193" t="s">
        <v>185</v>
      </c>
      <c r="E227" s="194" t="s">
        <v>414</v>
      </c>
      <c r="F227" s="195" t="s">
        <v>415</v>
      </c>
      <c r="G227" s="196" t="s">
        <v>203</v>
      </c>
      <c r="H227" s="197">
        <v>17.954999999999998</v>
      </c>
      <c r="I227" s="198"/>
      <c r="J227" s="199">
        <f>ROUND(I227*H227,2)</f>
        <v>0</v>
      </c>
      <c r="K227" s="195" t="s">
        <v>189</v>
      </c>
      <c r="L227" s="61"/>
      <c r="M227" s="200" t="s">
        <v>21</v>
      </c>
      <c r="N227" s="201" t="s">
        <v>41</v>
      </c>
      <c r="O227" s="42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AR227" s="24" t="s">
        <v>190</v>
      </c>
      <c r="AT227" s="24" t="s">
        <v>185</v>
      </c>
      <c r="AU227" s="24" t="s">
        <v>80</v>
      </c>
      <c r="AY227" s="24" t="s">
        <v>182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24" t="s">
        <v>78</v>
      </c>
      <c r="BK227" s="204">
        <f>ROUND(I227*H227,2)</f>
        <v>0</v>
      </c>
      <c r="BL227" s="24" t="s">
        <v>190</v>
      </c>
      <c r="BM227" s="24" t="s">
        <v>416</v>
      </c>
    </row>
    <row r="228" spans="2:65" s="1" customFormat="1">
      <c r="B228" s="41"/>
      <c r="C228" s="63"/>
      <c r="D228" s="205" t="s">
        <v>192</v>
      </c>
      <c r="E228" s="63"/>
      <c r="F228" s="206" t="s">
        <v>417</v>
      </c>
      <c r="G228" s="63"/>
      <c r="H228" s="63"/>
      <c r="I228" s="164"/>
      <c r="J228" s="63"/>
      <c r="K228" s="63"/>
      <c r="L228" s="61"/>
      <c r="M228" s="207"/>
      <c r="N228" s="42"/>
      <c r="O228" s="42"/>
      <c r="P228" s="42"/>
      <c r="Q228" s="42"/>
      <c r="R228" s="42"/>
      <c r="S228" s="42"/>
      <c r="T228" s="78"/>
      <c r="AT228" s="24" t="s">
        <v>192</v>
      </c>
      <c r="AU228" s="24" t="s">
        <v>80</v>
      </c>
    </row>
    <row r="229" spans="2:65" s="1" customFormat="1" ht="25.5" customHeight="1">
      <c r="B229" s="41"/>
      <c r="C229" s="193" t="s">
        <v>418</v>
      </c>
      <c r="D229" s="193" t="s">
        <v>185</v>
      </c>
      <c r="E229" s="194" t="s">
        <v>419</v>
      </c>
      <c r="F229" s="195" t="s">
        <v>420</v>
      </c>
      <c r="G229" s="196" t="s">
        <v>203</v>
      </c>
      <c r="H229" s="197">
        <v>161.595</v>
      </c>
      <c r="I229" s="198"/>
      <c r="J229" s="199">
        <f>ROUND(I229*H229,2)</f>
        <v>0</v>
      </c>
      <c r="K229" s="195" t="s">
        <v>189</v>
      </c>
      <c r="L229" s="61"/>
      <c r="M229" s="200" t="s">
        <v>21</v>
      </c>
      <c r="N229" s="201" t="s">
        <v>41</v>
      </c>
      <c r="O229" s="42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AR229" s="24" t="s">
        <v>190</v>
      </c>
      <c r="AT229" s="24" t="s">
        <v>185</v>
      </c>
      <c r="AU229" s="24" t="s">
        <v>80</v>
      </c>
      <c r="AY229" s="24" t="s">
        <v>182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24" t="s">
        <v>78</v>
      </c>
      <c r="BK229" s="204">
        <f>ROUND(I229*H229,2)</f>
        <v>0</v>
      </c>
      <c r="BL229" s="24" t="s">
        <v>190</v>
      </c>
      <c r="BM229" s="24" t="s">
        <v>421</v>
      </c>
    </row>
    <row r="230" spans="2:65" s="1" customFormat="1" ht="27">
      <c r="B230" s="41"/>
      <c r="C230" s="63"/>
      <c r="D230" s="205" t="s">
        <v>192</v>
      </c>
      <c r="E230" s="63"/>
      <c r="F230" s="206" t="s">
        <v>422</v>
      </c>
      <c r="G230" s="63"/>
      <c r="H230" s="63"/>
      <c r="I230" s="164"/>
      <c r="J230" s="63"/>
      <c r="K230" s="63"/>
      <c r="L230" s="61"/>
      <c r="M230" s="207"/>
      <c r="N230" s="42"/>
      <c r="O230" s="42"/>
      <c r="P230" s="42"/>
      <c r="Q230" s="42"/>
      <c r="R230" s="42"/>
      <c r="S230" s="42"/>
      <c r="T230" s="78"/>
      <c r="AT230" s="24" t="s">
        <v>192</v>
      </c>
      <c r="AU230" s="24" t="s">
        <v>80</v>
      </c>
    </row>
    <row r="231" spans="2:65" s="11" customFormat="1">
      <c r="B231" s="208"/>
      <c r="C231" s="209"/>
      <c r="D231" s="205" t="s">
        <v>199</v>
      </c>
      <c r="E231" s="209"/>
      <c r="F231" s="211" t="s">
        <v>423</v>
      </c>
      <c r="G231" s="209"/>
      <c r="H231" s="212">
        <v>161.595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199</v>
      </c>
      <c r="AU231" s="218" t="s">
        <v>80</v>
      </c>
      <c r="AV231" s="11" t="s">
        <v>80</v>
      </c>
      <c r="AW231" s="11" t="s">
        <v>6</v>
      </c>
      <c r="AX231" s="11" t="s">
        <v>78</v>
      </c>
      <c r="AY231" s="218" t="s">
        <v>182</v>
      </c>
    </row>
    <row r="232" spans="2:65" s="1" customFormat="1" ht="25.5" customHeight="1">
      <c r="B232" s="41"/>
      <c r="C232" s="193" t="s">
        <v>424</v>
      </c>
      <c r="D232" s="193" t="s">
        <v>185</v>
      </c>
      <c r="E232" s="194" t="s">
        <v>425</v>
      </c>
      <c r="F232" s="195" t="s">
        <v>426</v>
      </c>
      <c r="G232" s="196" t="s">
        <v>203</v>
      </c>
      <c r="H232" s="197">
        <v>17.626000000000001</v>
      </c>
      <c r="I232" s="198"/>
      <c r="J232" s="199">
        <f>ROUND(I232*H232,2)</f>
        <v>0</v>
      </c>
      <c r="K232" s="195" t="s">
        <v>189</v>
      </c>
      <c r="L232" s="61"/>
      <c r="M232" s="200" t="s">
        <v>21</v>
      </c>
      <c r="N232" s="201" t="s">
        <v>41</v>
      </c>
      <c r="O232" s="42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AR232" s="24" t="s">
        <v>190</v>
      </c>
      <c r="AT232" s="24" t="s">
        <v>185</v>
      </c>
      <c r="AU232" s="24" t="s">
        <v>80</v>
      </c>
      <c r="AY232" s="24" t="s">
        <v>182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24" t="s">
        <v>78</v>
      </c>
      <c r="BK232" s="204">
        <f>ROUND(I232*H232,2)</f>
        <v>0</v>
      </c>
      <c r="BL232" s="24" t="s">
        <v>190</v>
      </c>
      <c r="BM232" s="24" t="s">
        <v>427</v>
      </c>
    </row>
    <row r="233" spans="2:65" s="1" customFormat="1" ht="27">
      <c r="B233" s="41"/>
      <c r="C233" s="63"/>
      <c r="D233" s="205" t="s">
        <v>192</v>
      </c>
      <c r="E233" s="63"/>
      <c r="F233" s="206" t="s">
        <v>428</v>
      </c>
      <c r="G233" s="63"/>
      <c r="H233" s="63"/>
      <c r="I233" s="164"/>
      <c r="J233" s="63"/>
      <c r="K233" s="63"/>
      <c r="L233" s="61"/>
      <c r="M233" s="207"/>
      <c r="N233" s="42"/>
      <c r="O233" s="42"/>
      <c r="P233" s="42"/>
      <c r="Q233" s="42"/>
      <c r="R233" s="42"/>
      <c r="S233" s="42"/>
      <c r="T233" s="78"/>
      <c r="AT233" s="24" t="s">
        <v>192</v>
      </c>
      <c r="AU233" s="24" t="s">
        <v>80</v>
      </c>
    </row>
    <row r="234" spans="2:65" s="10" customFormat="1" ht="29.85" customHeight="1">
      <c r="B234" s="177"/>
      <c r="C234" s="178"/>
      <c r="D234" s="179" t="s">
        <v>69</v>
      </c>
      <c r="E234" s="191" t="s">
        <v>429</v>
      </c>
      <c r="F234" s="191" t="s">
        <v>430</v>
      </c>
      <c r="G234" s="178"/>
      <c r="H234" s="178"/>
      <c r="I234" s="181"/>
      <c r="J234" s="192">
        <f>BK234</f>
        <v>0</v>
      </c>
      <c r="K234" s="178"/>
      <c r="L234" s="183"/>
      <c r="M234" s="184"/>
      <c r="N234" s="185"/>
      <c r="O234" s="185"/>
      <c r="P234" s="186">
        <f>SUM(P235:P236)</f>
        <v>0</v>
      </c>
      <c r="Q234" s="185"/>
      <c r="R234" s="186">
        <f>SUM(R235:R236)</f>
        <v>0</v>
      </c>
      <c r="S234" s="185"/>
      <c r="T234" s="187">
        <f>SUM(T235:T236)</f>
        <v>0</v>
      </c>
      <c r="AR234" s="188" t="s">
        <v>78</v>
      </c>
      <c r="AT234" s="189" t="s">
        <v>69</v>
      </c>
      <c r="AU234" s="189" t="s">
        <v>78</v>
      </c>
      <c r="AY234" s="188" t="s">
        <v>182</v>
      </c>
      <c r="BK234" s="190">
        <f>SUM(BK235:BK236)</f>
        <v>0</v>
      </c>
    </row>
    <row r="235" spans="2:65" s="1" customFormat="1" ht="16.5" customHeight="1">
      <c r="B235" s="41"/>
      <c r="C235" s="193" t="s">
        <v>431</v>
      </c>
      <c r="D235" s="193" t="s">
        <v>185</v>
      </c>
      <c r="E235" s="194" t="s">
        <v>432</v>
      </c>
      <c r="F235" s="195" t="s">
        <v>433</v>
      </c>
      <c r="G235" s="196" t="s">
        <v>203</v>
      </c>
      <c r="H235" s="197">
        <v>10.489000000000001</v>
      </c>
      <c r="I235" s="198"/>
      <c r="J235" s="199">
        <f>ROUND(I235*H235,2)</f>
        <v>0</v>
      </c>
      <c r="K235" s="195" t="s">
        <v>189</v>
      </c>
      <c r="L235" s="61"/>
      <c r="M235" s="200" t="s">
        <v>21</v>
      </c>
      <c r="N235" s="201" t="s">
        <v>41</v>
      </c>
      <c r="O235" s="42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AR235" s="24" t="s">
        <v>190</v>
      </c>
      <c r="AT235" s="24" t="s">
        <v>185</v>
      </c>
      <c r="AU235" s="24" t="s">
        <v>80</v>
      </c>
      <c r="AY235" s="24" t="s">
        <v>182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24" t="s">
        <v>78</v>
      </c>
      <c r="BK235" s="204">
        <f>ROUND(I235*H235,2)</f>
        <v>0</v>
      </c>
      <c r="BL235" s="24" t="s">
        <v>190</v>
      </c>
      <c r="BM235" s="24" t="s">
        <v>434</v>
      </c>
    </row>
    <row r="236" spans="2:65" s="1" customFormat="1" ht="40.5">
      <c r="B236" s="41"/>
      <c r="C236" s="63"/>
      <c r="D236" s="205" t="s">
        <v>192</v>
      </c>
      <c r="E236" s="63"/>
      <c r="F236" s="206" t="s">
        <v>435</v>
      </c>
      <c r="G236" s="63"/>
      <c r="H236" s="63"/>
      <c r="I236" s="164"/>
      <c r="J236" s="63"/>
      <c r="K236" s="63"/>
      <c r="L236" s="61"/>
      <c r="M236" s="207"/>
      <c r="N236" s="42"/>
      <c r="O236" s="42"/>
      <c r="P236" s="42"/>
      <c r="Q236" s="42"/>
      <c r="R236" s="42"/>
      <c r="S236" s="42"/>
      <c r="T236" s="78"/>
      <c r="AT236" s="24" t="s">
        <v>192</v>
      </c>
      <c r="AU236" s="24" t="s">
        <v>80</v>
      </c>
    </row>
    <row r="237" spans="2:65" s="10" customFormat="1" ht="37.35" customHeight="1">
      <c r="B237" s="177"/>
      <c r="C237" s="178"/>
      <c r="D237" s="179" t="s">
        <v>69</v>
      </c>
      <c r="E237" s="180" t="s">
        <v>436</v>
      </c>
      <c r="F237" s="180" t="s">
        <v>437</v>
      </c>
      <c r="G237" s="178"/>
      <c r="H237" s="178"/>
      <c r="I237" s="181"/>
      <c r="J237" s="182">
        <f>BK237</f>
        <v>0</v>
      </c>
      <c r="K237" s="178"/>
      <c r="L237" s="183"/>
      <c r="M237" s="184"/>
      <c r="N237" s="185"/>
      <c r="O237" s="185"/>
      <c r="P237" s="186">
        <f>P238+P249+P256+P262+P297+P360+P378+P387+P398+P471+P518+P538</f>
        <v>0</v>
      </c>
      <c r="Q237" s="185"/>
      <c r="R237" s="186">
        <f>R238+R249+R256+R262+R297+R360+R378+R387+R398+R471+R518+R538</f>
        <v>6.1092987799999987</v>
      </c>
      <c r="S237" s="185"/>
      <c r="T237" s="187">
        <f>T238+T249+T256+T262+T297+T360+T378+T387+T398+T471+T518+T538</f>
        <v>1.1245321500000001</v>
      </c>
      <c r="AR237" s="188" t="s">
        <v>80</v>
      </c>
      <c r="AT237" s="189" t="s">
        <v>69</v>
      </c>
      <c r="AU237" s="189" t="s">
        <v>70</v>
      </c>
      <c r="AY237" s="188" t="s">
        <v>182</v>
      </c>
      <c r="BK237" s="190">
        <f>BK238+BK249+BK256+BK262+BK297+BK360+BK378+BK387+BK398+BK471+BK518+BK538</f>
        <v>0</v>
      </c>
    </row>
    <row r="238" spans="2:65" s="10" customFormat="1" ht="19.899999999999999" customHeight="1">
      <c r="B238" s="177"/>
      <c r="C238" s="178"/>
      <c r="D238" s="179" t="s">
        <v>69</v>
      </c>
      <c r="E238" s="191" t="s">
        <v>438</v>
      </c>
      <c r="F238" s="191" t="s">
        <v>439</v>
      </c>
      <c r="G238" s="178"/>
      <c r="H238" s="178"/>
      <c r="I238" s="181"/>
      <c r="J238" s="192">
        <f>BK238</f>
        <v>0</v>
      </c>
      <c r="K238" s="178"/>
      <c r="L238" s="183"/>
      <c r="M238" s="184"/>
      <c r="N238" s="185"/>
      <c r="O238" s="185"/>
      <c r="P238" s="186">
        <f>SUM(P239:P248)</f>
        <v>0</v>
      </c>
      <c r="Q238" s="185"/>
      <c r="R238" s="186">
        <f>SUM(R239:R248)</f>
        <v>0.23078701000000001</v>
      </c>
      <c r="S238" s="185"/>
      <c r="T238" s="187">
        <f>SUM(T239:T248)</f>
        <v>0</v>
      </c>
      <c r="AR238" s="188" t="s">
        <v>80</v>
      </c>
      <c r="AT238" s="189" t="s">
        <v>69</v>
      </c>
      <c r="AU238" s="189" t="s">
        <v>78</v>
      </c>
      <c r="AY238" s="188" t="s">
        <v>182</v>
      </c>
      <c r="BK238" s="190">
        <f>SUM(BK239:BK248)</f>
        <v>0</v>
      </c>
    </row>
    <row r="239" spans="2:65" s="1" customFormat="1" ht="25.5" customHeight="1">
      <c r="B239" s="41"/>
      <c r="C239" s="193" t="s">
        <v>440</v>
      </c>
      <c r="D239" s="193" t="s">
        <v>185</v>
      </c>
      <c r="E239" s="194" t="s">
        <v>441</v>
      </c>
      <c r="F239" s="195" t="s">
        <v>442</v>
      </c>
      <c r="G239" s="196" t="s">
        <v>216</v>
      </c>
      <c r="H239" s="197">
        <v>55.252000000000002</v>
      </c>
      <c r="I239" s="198"/>
      <c r="J239" s="199">
        <f>ROUND(I239*H239,2)</f>
        <v>0</v>
      </c>
      <c r="K239" s="195" t="s">
        <v>189</v>
      </c>
      <c r="L239" s="61"/>
      <c r="M239" s="200" t="s">
        <v>21</v>
      </c>
      <c r="N239" s="201" t="s">
        <v>41</v>
      </c>
      <c r="O239" s="42"/>
      <c r="P239" s="202">
        <f>O239*H239</f>
        <v>0</v>
      </c>
      <c r="Q239" s="202">
        <v>9.1E-4</v>
      </c>
      <c r="R239" s="202">
        <f>Q239*H239</f>
        <v>5.0279320000000002E-2</v>
      </c>
      <c r="S239" s="202">
        <v>0</v>
      </c>
      <c r="T239" s="203">
        <f>S239*H239</f>
        <v>0</v>
      </c>
      <c r="AR239" s="24" t="s">
        <v>277</v>
      </c>
      <c r="AT239" s="24" t="s">
        <v>185</v>
      </c>
      <c r="AU239" s="24" t="s">
        <v>80</v>
      </c>
      <c r="AY239" s="24" t="s">
        <v>182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24" t="s">
        <v>78</v>
      </c>
      <c r="BK239" s="204">
        <f>ROUND(I239*H239,2)</f>
        <v>0</v>
      </c>
      <c r="BL239" s="24" t="s">
        <v>277</v>
      </c>
      <c r="BM239" s="24" t="s">
        <v>443</v>
      </c>
    </row>
    <row r="240" spans="2:65" s="1" customFormat="1">
      <c r="B240" s="41"/>
      <c r="C240" s="63"/>
      <c r="D240" s="205" t="s">
        <v>192</v>
      </c>
      <c r="E240" s="63"/>
      <c r="F240" s="206" t="s">
        <v>444</v>
      </c>
      <c r="G240" s="63"/>
      <c r="H240" s="63"/>
      <c r="I240" s="164"/>
      <c r="J240" s="63"/>
      <c r="K240" s="63"/>
      <c r="L240" s="61"/>
      <c r="M240" s="207"/>
      <c r="N240" s="42"/>
      <c r="O240" s="42"/>
      <c r="P240" s="42"/>
      <c r="Q240" s="42"/>
      <c r="R240" s="42"/>
      <c r="S240" s="42"/>
      <c r="T240" s="78"/>
      <c r="AT240" s="24" t="s">
        <v>192</v>
      </c>
      <c r="AU240" s="24" t="s">
        <v>80</v>
      </c>
    </row>
    <row r="241" spans="2:65" s="11" customFormat="1">
      <c r="B241" s="208"/>
      <c r="C241" s="209"/>
      <c r="D241" s="205" t="s">
        <v>199</v>
      </c>
      <c r="E241" s="210" t="s">
        <v>21</v>
      </c>
      <c r="F241" s="211" t="s">
        <v>445</v>
      </c>
      <c r="G241" s="209"/>
      <c r="H241" s="212">
        <v>11.12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199</v>
      </c>
      <c r="AU241" s="218" t="s">
        <v>80</v>
      </c>
      <c r="AV241" s="11" t="s">
        <v>80</v>
      </c>
      <c r="AW241" s="11" t="s">
        <v>34</v>
      </c>
      <c r="AX241" s="11" t="s">
        <v>70</v>
      </c>
      <c r="AY241" s="218" t="s">
        <v>182</v>
      </c>
    </row>
    <row r="242" spans="2:65" s="11" customFormat="1">
      <c r="B242" s="208"/>
      <c r="C242" s="209"/>
      <c r="D242" s="205" t="s">
        <v>199</v>
      </c>
      <c r="E242" s="210" t="s">
        <v>21</v>
      </c>
      <c r="F242" s="211" t="s">
        <v>446</v>
      </c>
      <c r="G242" s="209"/>
      <c r="H242" s="212">
        <v>44.131999999999998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199</v>
      </c>
      <c r="AU242" s="218" t="s">
        <v>80</v>
      </c>
      <c r="AV242" s="11" t="s">
        <v>80</v>
      </c>
      <c r="AW242" s="11" t="s">
        <v>34</v>
      </c>
      <c r="AX242" s="11" t="s">
        <v>70</v>
      </c>
      <c r="AY242" s="218" t="s">
        <v>182</v>
      </c>
    </row>
    <row r="243" spans="2:65" s="12" customFormat="1">
      <c r="B243" s="229"/>
      <c r="C243" s="230"/>
      <c r="D243" s="205" t="s">
        <v>199</v>
      </c>
      <c r="E243" s="231" t="s">
        <v>117</v>
      </c>
      <c r="F243" s="232" t="s">
        <v>299</v>
      </c>
      <c r="G243" s="230"/>
      <c r="H243" s="233">
        <v>55.252000000000002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199</v>
      </c>
      <c r="AU243" s="239" t="s">
        <v>80</v>
      </c>
      <c r="AV243" s="12" t="s">
        <v>190</v>
      </c>
      <c r="AW243" s="12" t="s">
        <v>34</v>
      </c>
      <c r="AX243" s="12" t="s">
        <v>78</v>
      </c>
      <c r="AY243" s="239" t="s">
        <v>182</v>
      </c>
    </row>
    <row r="244" spans="2:65" s="1" customFormat="1" ht="16.5" customHeight="1">
      <c r="B244" s="41"/>
      <c r="C244" s="219" t="s">
        <v>447</v>
      </c>
      <c r="D244" s="219" t="s">
        <v>207</v>
      </c>
      <c r="E244" s="220" t="s">
        <v>448</v>
      </c>
      <c r="F244" s="221" t="s">
        <v>449</v>
      </c>
      <c r="G244" s="222" t="s">
        <v>216</v>
      </c>
      <c r="H244" s="223">
        <v>60.777000000000001</v>
      </c>
      <c r="I244" s="224"/>
      <c r="J244" s="225">
        <f>ROUND(I244*H244,2)</f>
        <v>0</v>
      </c>
      <c r="K244" s="221" t="s">
        <v>21</v>
      </c>
      <c r="L244" s="226"/>
      <c r="M244" s="227" t="s">
        <v>21</v>
      </c>
      <c r="N244" s="228" t="s">
        <v>41</v>
      </c>
      <c r="O244" s="42"/>
      <c r="P244" s="202">
        <f>O244*H244</f>
        <v>0</v>
      </c>
      <c r="Q244" s="202">
        <v>2.97E-3</v>
      </c>
      <c r="R244" s="202">
        <f>Q244*H244</f>
        <v>0.18050769</v>
      </c>
      <c r="S244" s="202">
        <v>0</v>
      </c>
      <c r="T244" s="203">
        <f>S244*H244</f>
        <v>0</v>
      </c>
      <c r="AR244" s="24" t="s">
        <v>382</v>
      </c>
      <c r="AT244" s="24" t="s">
        <v>207</v>
      </c>
      <c r="AU244" s="24" t="s">
        <v>80</v>
      </c>
      <c r="AY244" s="24" t="s">
        <v>182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24" t="s">
        <v>78</v>
      </c>
      <c r="BK244" s="204">
        <f>ROUND(I244*H244,2)</f>
        <v>0</v>
      </c>
      <c r="BL244" s="24" t="s">
        <v>277</v>
      </c>
      <c r="BM244" s="24" t="s">
        <v>450</v>
      </c>
    </row>
    <row r="245" spans="2:65" s="1" customFormat="1">
      <c r="B245" s="41"/>
      <c r="C245" s="63"/>
      <c r="D245" s="205" t="s">
        <v>192</v>
      </c>
      <c r="E245" s="63"/>
      <c r="F245" s="206" t="s">
        <v>449</v>
      </c>
      <c r="G245" s="63"/>
      <c r="H245" s="63"/>
      <c r="I245" s="164"/>
      <c r="J245" s="63"/>
      <c r="K245" s="63"/>
      <c r="L245" s="61"/>
      <c r="M245" s="207"/>
      <c r="N245" s="42"/>
      <c r="O245" s="42"/>
      <c r="P245" s="42"/>
      <c r="Q245" s="42"/>
      <c r="R245" s="42"/>
      <c r="S245" s="42"/>
      <c r="T245" s="78"/>
      <c r="AT245" s="24" t="s">
        <v>192</v>
      </c>
      <c r="AU245" s="24" t="s">
        <v>80</v>
      </c>
    </row>
    <row r="246" spans="2:65" s="11" customFormat="1">
      <c r="B246" s="208"/>
      <c r="C246" s="209"/>
      <c r="D246" s="205" t="s">
        <v>199</v>
      </c>
      <c r="E246" s="210" t="s">
        <v>21</v>
      </c>
      <c r="F246" s="211" t="s">
        <v>451</v>
      </c>
      <c r="G246" s="209"/>
      <c r="H246" s="212">
        <v>60.777000000000001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199</v>
      </c>
      <c r="AU246" s="218" t="s">
        <v>80</v>
      </c>
      <c r="AV246" s="11" t="s">
        <v>80</v>
      </c>
      <c r="AW246" s="11" t="s">
        <v>34</v>
      </c>
      <c r="AX246" s="11" t="s">
        <v>78</v>
      </c>
      <c r="AY246" s="218" t="s">
        <v>182</v>
      </c>
    </row>
    <row r="247" spans="2:65" s="1" customFormat="1" ht="25.5" customHeight="1">
      <c r="B247" s="41"/>
      <c r="C247" s="193" t="s">
        <v>452</v>
      </c>
      <c r="D247" s="193" t="s">
        <v>185</v>
      </c>
      <c r="E247" s="194" t="s">
        <v>453</v>
      </c>
      <c r="F247" s="195" t="s">
        <v>454</v>
      </c>
      <c r="G247" s="196" t="s">
        <v>203</v>
      </c>
      <c r="H247" s="197">
        <v>0.23100000000000001</v>
      </c>
      <c r="I247" s="198"/>
      <c r="J247" s="199">
        <f>ROUND(I247*H247,2)</f>
        <v>0</v>
      </c>
      <c r="K247" s="195" t="s">
        <v>189</v>
      </c>
      <c r="L247" s="61"/>
      <c r="M247" s="200" t="s">
        <v>21</v>
      </c>
      <c r="N247" s="201" t="s">
        <v>41</v>
      </c>
      <c r="O247" s="42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AR247" s="24" t="s">
        <v>277</v>
      </c>
      <c r="AT247" s="24" t="s">
        <v>185</v>
      </c>
      <c r="AU247" s="24" t="s">
        <v>80</v>
      </c>
      <c r="AY247" s="24" t="s">
        <v>182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24" t="s">
        <v>78</v>
      </c>
      <c r="BK247" s="204">
        <f>ROUND(I247*H247,2)</f>
        <v>0</v>
      </c>
      <c r="BL247" s="24" t="s">
        <v>277</v>
      </c>
      <c r="BM247" s="24" t="s">
        <v>455</v>
      </c>
    </row>
    <row r="248" spans="2:65" s="1" customFormat="1" ht="27">
      <c r="B248" s="41"/>
      <c r="C248" s="63"/>
      <c r="D248" s="205" t="s">
        <v>192</v>
      </c>
      <c r="E248" s="63"/>
      <c r="F248" s="206" t="s">
        <v>456</v>
      </c>
      <c r="G248" s="63"/>
      <c r="H248" s="63"/>
      <c r="I248" s="164"/>
      <c r="J248" s="63"/>
      <c r="K248" s="63"/>
      <c r="L248" s="61"/>
      <c r="M248" s="207"/>
      <c r="N248" s="42"/>
      <c r="O248" s="42"/>
      <c r="P248" s="42"/>
      <c r="Q248" s="42"/>
      <c r="R248" s="42"/>
      <c r="S248" s="42"/>
      <c r="T248" s="78"/>
      <c r="AT248" s="24" t="s">
        <v>192</v>
      </c>
      <c r="AU248" s="24" t="s">
        <v>80</v>
      </c>
    </row>
    <row r="249" spans="2:65" s="10" customFormat="1" ht="29.85" customHeight="1">
      <c r="B249" s="177"/>
      <c r="C249" s="178"/>
      <c r="D249" s="179" t="s">
        <v>69</v>
      </c>
      <c r="E249" s="191" t="s">
        <v>457</v>
      </c>
      <c r="F249" s="191" t="s">
        <v>458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SUM(P250:P255)</f>
        <v>0</v>
      </c>
      <c r="Q249" s="185"/>
      <c r="R249" s="186">
        <f>SUM(R250:R255)</f>
        <v>0</v>
      </c>
      <c r="S249" s="185"/>
      <c r="T249" s="187">
        <f>SUM(T250:T255)</f>
        <v>4.9239999999999999E-2</v>
      </c>
      <c r="AR249" s="188" t="s">
        <v>80</v>
      </c>
      <c r="AT249" s="189" t="s">
        <v>69</v>
      </c>
      <c r="AU249" s="189" t="s">
        <v>78</v>
      </c>
      <c r="AY249" s="188" t="s">
        <v>182</v>
      </c>
      <c r="BK249" s="190">
        <f>SUM(BK250:BK255)</f>
        <v>0</v>
      </c>
    </row>
    <row r="250" spans="2:65" s="1" customFormat="1" ht="16.5" customHeight="1">
      <c r="B250" s="41"/>
      <c r="C250" s="193" t="s">
        <v>459</v>
      </c>
      <c r="D250" s="193" t="s">
        <v>185</v>
      </c>
      <c r="E250" s="194" t="s">
        <v>460</v>
      </c>
      <c r="F250" s="195" t="s">
        <v>461</v>
      </c>
      <c r="G250" s="196" t="s">
        <v>462</v>
      </c>
      <c r="H250" s="197">
        <v>1</v>
      </c>
      <c r="I250" s="198"/>
      <c r="J250" s="199">
        <f>ROUND(I250*H250,2)</f>
        <v>0</v>
      </c>
      <c r="K250" s="195" t="s">
        <v>189</v>
      </c>
      <c r="L250" s="61"/>
      <c r="M250" s="200" t="s">
        <v>21</v>
      </c>
      <c r="N250" s="201" t="s">
        <v>41</v>
      </c>
      <c r="O250" s="42"/>
      <c r="P250" s="202">
        <f>O250*H250</f>
        <v>0</v>
      </c>
      <c r="Q250" s="202">
        <v>0</v>
      </c>
      <c r="R250" s="202">
        <f>Q250*H250</f>
        <v>0</v>
      </c>
      <c r="S250" s="202">
        <v>1.9460000000000002E-2</v>
      </c>
      <c r="T250" s="203">
        <f>S250*H250</f>
        <v>1.9460000000000002E-2</v>
      </c>
      <c r="AR250" s="24" t="s">
        <v>277</v>
      </c>
      <c r="AT250" s="24" t="s">
        <v>185</v>
      </c>
      <c r="AU250" s="24" t="s">
        <v>80</v>
      </c>
      <c r="AY250" s="24" t="s">
        <v>182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24" t="s">
        <v>78</v>
      </c>
      <c r="BK250" s="204">
        <f>ROUND(I250*H250,2)</f>
        <v>0</v>
      </c>
      <c r="BL250" s="24" t="s">
        <v>277</v>
      </c>
      <c r="BM250" s="24" t="s">
        <v>463</v>
      </c>
    </row>
    <row r="251" spans="2:65" s="1" customFormat="1">
      <c r="B251" s="41"/>
      <c r="C251" s="63"/>
      <c r="D251" s="205" t="s">
        <v>192</v>
      </c>
      <c r="E251" s="63"/>
      <c r="F251" s="206" t="s">
        <v>464</v>
      </c>
      <c r="G251" s="63"/>
      <c r="H251" s="63"/>
      <c r="I251" s="164"/>
      <c r="J251" s="63"/>
      <c r="K251" s="63"/>
      <c r="L251" s="61"/>
      <c r="M251" s="207"/>
      <c r="N251" s="42"/>
      <c r="O251" s="42"/>
      <c r="P251" s="42"/>
      <c r="Q251" s="42"/>
      <c r="R251" s="42"/>
      <c r="S251" s="42"/>
      <c r="T251" s="78"/>
      <c r="AT251" s="24" t="s">
        <v>192</v>
      </c>
      <c r="AU251" s="24" t="s">
        <v>80</v>
      </c>
    </row>
    <row r="252" spans="2:65" s="1" customFormat="1" ht="16.5" customHeight="1">
      <c r="B252" s="41"/>
      <c r="C252" s="193" t="s">
        <v>465</v>
      </c>
      <c r="D252" s="193" t="s">
        <v>185</v>
      </c>
      <c r="E252" s="194" t="s">
        <v>466</v>
      </c>
      <c r="F252" s="195" t="s">
        <v>467</v>
      </c>
      <c r="G252" s="196" t="s">
        <v>462</v>
      </c>
      <c r="H252" s="197">
        <v>1</v>
      </c>
      <c r="I252" s="198"/>
      <c r="J252" s="199">
        <f>ROUND(I252*H252,2)</f>
        <v>0</v>
      </c>
      <c r="K252" s="195" t="s">
        <v>189</v>
      </c>
      <c r="L252" s="61"/>
      <c r="M252" s="200" t="s">
        <v>21</v>
      </c>
      <c r="N252" s="201" t="s">
        <v>41</v>
      </c>
      <c r="O252" s="42"/>
      <c r="P252" s="202">
        <f>O252*H252</f>
        <v>0</v>
      </c>
      <c r="Q252" s="202">
        <v>0</v>
      </c>
      <c r="R252" s="202">
        <f>Q252*H252</f>
        <v>0</v>
      </c>
      <c r="S252" s="202">
        <v>2.7199999999999998E-2</v>
      </c>
      <c r="T252" s="203">
        <f>S252*H252</f>
        <v>2.7199999999999998E-2</v>
      </c>
      <c r="AR252" s="24" t="s">
        <v>277</v>
      </c>
      <c r="AT252" s="24" t="s">
        <v>185</v>
      </c>
      <c r="AU252" s="24" t="s">
        <v>80</v>
      </c>
      <c r="AY252" s="24" t="s">
        <v>182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24" t="s">
        <v>78</v>
      </c>
      <c r="BK252" s="204">
        <f>ROUND(I252*H252,2)</f>
        <v>0</v>
      </c>
      <c r="BL252" s="24" t="s">
        <v>277</v>
      </c>
      <c r="BM252" s="24" t="s">
        <v>468</v>
      </c>
    </row>
    <row r="253" spans="2:65" s="1" customFormat="1">
      <c r="B253" s="41"/>
      <c r="C253" s="63"/>
      <c r="D253" s="205" t="s">
        <v>192</v>
      </c>
      <c r="E253" s="63"/>
      <c r="F253" s="206" t="s">
        <v>469</v>
      </c>
      <c r="G253" s="63"/>
      <c r="H253" s="63"/>
      <c r="I253" s="164"/>
      <c r="J253" s="63"/>
      <c r="K253" s="63"/>
      <c r="L253" s="61"/>
      <c r="M253" s="207"/>
      <c r="N253" s="42"/>
      <c r="O253" s="42"/>
      <c r="P253" s="42"/>
      <c r="Q253" s="42"/>
      <c r="R253" s="42"/>
      <c r="S253" s="42"/>
      <c r="T253" s="78"/>
      <c r="AT253" s="24" t="s">
        <v>192</v>
      </c>
      <c r="AU253" s="24" t="s">
        <v>80</v>
      </c>
    </row>
    <row r="254" spans="2:65" s="1" customFormat="1" ht="16.5" customHeight="1">
      <c r="B254" s="41"/>
      <c r="C254" s="193" t="s">
        <v>470</v>
      </c>
      <c r="D254" s="193" t="s">
        <v>185</v>
      </c>
      <c r="E254" s="194" t="s">
        <v>471</v>
      </c>
      <c r="F254" s="195" t="s">
        <v>472</v>
      </c>
      <c r="G254" s="196" t="s">
        <v>462</v>
      </c>
      <c r="H254" s="197">
        <v>3</v>
      </c>
      <c r="I254" s="198"/>
      <c r="J254" s="199">
        <f>ROUND(I254*H254,2)</f>
        <v>0</v>
      </c>
      <c r="K254" s="195" t="s">
        <v>189</v>
      </c>
      <c r="L254" s="61"/>
      <c r="M254" s="200" t="s">
        <v>21</v>
      </c>
      <c r="N254" s="201" t="s">
        <v>41</v>
      </c>
      <c r="O254" s="42"/>
      <c r="P254" s="202">
        <f>O254*H254</f>
        <v>0</v>
      </c>
      <c r="Q254" s="202">
        <v>0</v>
      </c>
      <c r="R254" s="202">
        <f>Q254*H254</f>
        <v>0</v>
      </c>
      <c r="S254" s="202">
        <v>8.5999999999999998E-4</v>
      </c>
      <c r="T254" s="203">
        <f>S254*H254</f>
        <v>2.5799999999999998E-3</v>
      </c>
      <c r="AR254" s="24" t="s">
        <v>277</v>
      </c>
      <c r="AT254" s="24" t="s">
        <v>185</v>
      </c>
      <c r="AU254" s="24" t="s">
        <v>80</v>
      </c>
      <c r="AY254" s="24" t="s">
        <v>182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24" t="s">
        <v>78</v>
      </c>
      <c r="BK254" s="204">
        <f>ROUND(I254*H254,2)</f>
        <v>0</v>
      </c>
      <c r="BL254" s="24" t="s">
        <v>277</v>
      </c>
      <c r="BM254" s="24" t="s">
        <v>473</v>
      </c>
    </row>
    <row r="255" spans="2:65" s="1" customFormat="1">
      <c r="B255" s="41"/>
      <c r="C255" s="63"/>
      <c r="D255" s="205" t="s">
        <v>192</v>
      </c>
      <c r="E255" s="63"/>
      <c r="F255" s="206" t="s">
        <v>474</v>
      </c>
      <c r="G255" s="63"/>
      <c r="H255" s="63"/>
      <c r="I255" s="164"/>
      <c r="J255" s="63"/>
      <c r="K255" s="63"/>
      <c r="L255" s="61"/>
      <c r="M255" s="207"/>
      <c r="N255" s="42"/>
      <c r="O255" s="42"/>
      <c r="P255" s="42"/>
      <c r="Q255" s="42"/>
      <c r="R255" s="42"/>
      <c r="S255" s="42"/>
      <c r="T255" s="78"/>
      <c r="AT255" s="24" t="s">
        <v>192</v>
      </c>
      <c r="AU255" s="24" t="s">
        <v>80</v>
      </c>
    </row>
    <row r="256" spans="2:65" s="10" customFormat="1" ht="29.85" customHeight="1">
      <c r="B256" s="177"/>
      <c r="C256" s="178"/>
      <c r="D256" s="179" t="s">
        <v>69</v>
      </c>
      <c r="E256" s="191" t="s">
        <v>475</v>
      </c>
      <c r="F256" s="191" t="s">
        <v>476</v>
      </c>
      <c r="G256" s="178"/>
      <c r="H256" s="178"/>
      <c r="I256" s="181"/>
      <c r="J256" s="192">
        <f>BK256</f>
        <v>0</v>
      </c>
      <c r="K256" s="178"/>
      <c r="L256" s="183"/>
      <c r="M256" s="184"/>
      <c r="N256" s="185"/>
      <c r="O256" s="185"/>
      <c r="P256" s="186">
        <f>SUM(P257:P261)</f>
        <v>0</v>
      </c>
      <c r="Q256" s="185"/>
      <c r="R256" s="186">
        <f>SUM(R257:R261)</f>
        <v>0</v>
      </c>
      <c r="S256" s="185"/>
      <c r="T256" s="187">
        <f>SUM(T257:T261)</f>
        <v>9.0310000000000001E-2</v>
      </c>
      <c r="AR256" s="188" t="s">
        <v>80</v>
      </c>
      <c r="AT256" s="189" t="s">
        <v>69</v>
      </c>
      <c r="AU256" s="189" t="s">
        <v>78</v>
      </c>
      <c r="AY256" s="188" t="s">
        <v>182</v>
      </c>
      <c r="BK256" s="190">
        <f>SUM(BK257:BK261)</f>
        <v>0</v>
      </c>
    </row>
    <row r="257" spans="2:65" s="1" customFormat="1" ht="25.5" customHeight="1">
      <c r="B257" s="41"/>
      <c r="C257" s="193" t="s">
        <v>477</v>
      </c>
      <c r="D257" s="193" t="s">
        <v>185</v>
      </c>
      <c r="E257" s="194" t="s">
        <v>478</v>
      </c>
      <c r="F257" s="195" t="s">
        <v>479</v>
      </c>
      <c r="G257" s="196" t="s">
        <v>256</v>
      </c>
      <c r="H257" s="197">
        <v>11</v>
      </c>
      <c r="I257" s="198"/>
      <c r="J257" s="199">
        <f>ROUND(I257*H257,2)</f>
        <v>0</v>
      </c>
      <c r="K257" s="195" t="s">
        <v>189</v>
      </c>
      <c r="L257" s="61"/>
      <c r="M257" s="200" t="s">
        <v>21</v>
      </c>
      <c r="N257" s="201" t="s">
        <v>41</v>
      </c>
      <c r="O257" s="42"/>
      <c r="P257" s="202">
        <f>O257*H257</f>
        <v>0</v>
      </c>
      <c r="Q257" s="202">
        <v>0</v>
      </c>
      <c r="R257" s="202">
        <f>Q257*H257</f>
        <v>0</v>
      </c>
      <c r="S257" s="202">
        <v>8.2100000000000003E-3</v>
      </c>
      <c r="T257" s="203">
        <f>S257*H257</f>
        <v>9.0310000000000001E-2</v>
      </c>
      <c r="AR257" s="24" t="s">
        <v>277</v>
      </c>
      <c r="AT257" s="24" t="s">
        <v>185</v>
      </c>
      <c r="AU257" s="24" t="s">
        <v>80</v>
      </c>
      <c r="AY257" s="24" t="s">
        <v>182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24" t="s">
        <v>78</v>
      </c>
      <c r="BK257" s="204">
        <f>ROUND(I257*H257,2)</f>
        <v>0</v>
      </c>
      <c r="BL257" s="24" t="s">
        <v>277</v>
      </c>
      <c r="BM257" s="24" t="s">
        <v>480</v>
      </c>
    </row>
    <row r="258" spans="2:65" s="1" customFormat="1" ht="27">
      <c r="B258" s="41"/>
      <c r="C258" s="63"/>
      <c r="D258" s="205" t="s">
        <v>192</v>
      </c>
      <c r="E258" s="63"/>
      <c r="F258" s="206" t="s">
        <v>481</v>
      </c>
      <c r="G258" s="63"/>
      <c r="H258" s="63"/>
      <c r="I258" s="164"/>
      <c r="J258" s="63"/>
      <c r="K258" s="63"/>
      <c r="L258" s="61"/>
      <c r="M258" s="207"/>
      <c r="N258" s="42"/>
      <c r="O258" s="42"/>
      <c r="P258" s="42"/>
      <c r="Q258" s="42"/>
      <c r="R258" s="42"/>
      <c r="S258" s="42"/>
      <c r="T258" s="78"/>
      <c r="AT258" s="24" t="s">
        <v>192</v>
      </c>
      <c r="AU258" s="24" t="s">
        <v>80</v>
      </c>
    </row>
    <row r="259" spans="2:65" s="11" customFormat="1">
      <c r="B259" s="208"/>
      <c r="C259" s="209"/>
      <c r="D259" s="205" t="s">
        <v>199</v>
      </c>
      <c r="E259" s="210" t="s">
        <v>21</v>
      </c>
      <c r="F259" s="211" t="s">
        <v>482</v>
      </c>
      <c r="G259" s="209"/>
      <c r="H259" s="212">
        <v>1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199</v>
      </c>
      <c r="AU259" s="218" t="s">
        <v>80</v>
      </c>
      <c r="AV259" s="11" t="s">
        <v>80</v>
      </c>
      <c r="AW259" s="11" t="s">
        <v>34</v>
      </c>
      <c r="AX259" s="11" t="s">
        <v>70</v>
      </c>
      <c r="AY259" s="218" t="s">
        <v>182</v>
      </c>
    </row>
    <row r="260" spans="2:65" s="11" customFormat="1">
      <c r="B260" s="208"/>
      <c r="C260" s="209"/>
      <c r="D260" s="205" t="s">
        <v>199</v>
      </c>
      <c r="E260" s="210" t="s">
        <v>21</v>
      </c>
      <c r="F260" s="211" t="s">
        <v>483</v>
      </c>
      <c r="G260" s="209"/>
      <c r="H260" s="212">
        <v>10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199</v>
      </c>
      <c r="AU260" s="218" t="s">
        <v>80</v>
      </c>
      <c r="AV260" s="11" t="s">
        <v>80</v>
      </c>
      <c r="AW260" s="11" t="s">
        <v>34</v>
      </c>
      <c r="AX260" s="11" t="s">
        <v>70</v>
      </c>
      <c r="AY260" s="218" t="s">
        <v>182</v>
      </c>
    </row>
    <row r="261" spans="2:65" s="12" customFormat="1">
      <c r="B261" s="229"/>
      <c r="C261" s="230"/>
      <c r="D261" s="205" t="s">
        <v>199</v>
      </c>
      <c r="E261" s="231" t="s">
        <v>21</v>
      </c>
      <c r="F261" s="232" t="s">
        <v>299</v>
      </c>
      <c r="G261" s="230"/>
      <c r="H261" s="233">
        <v>11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199</v>
      </c>
      <c r="AU261" s="239" t="s">
        <v>80</v>
      </c>
      <c r="AV261" s="12" t="s">
        <v>190</v>
      </c>
      <c r="AW261" s="12" t="s">
        <v>34</v>
      </c>
      <c r="AX261" s="12" t="s">
        <v>78</v>
      </c>
      <c r="AY261" s="239" t="s">
        <v>182</v>
      </c>
    </row>
    <row r="262" spans="2:65" s="10" customFormat="1" ht="29.85" customHeight="1">
      <c r="B262" s="177"/>
      <c r="C262" s="178"/>
      <c r="D262" s="179" t="s">
        <v>69</v>
      </c>
      <c r="E262" s="191" t="s">
        <v>484</v>
      </c>
      <c r="F262" s="191" t="s">
        <v>485</v>
      </c>
      <c r="G262" s="178"/>
      <c r="H262" s="178"/>
      <c r="I262" s="181"/>
      <c r="J262" s="192">
        <f>BK262</f>
        <v>0</v>
      </c>
      <c r="K262" s="178"/>
      <c r="L262" s="183"/>
      <c r="M262" s="184"/>
      <c r="N262" s="185"/>
      <c r="O262" s="185"/>
      <c r="P262" s="186">
        <f>SUM(P263:P296)</f>
        <v>0</v>
      </c>
      <c r="Q262" s="185"/>
      <c r="R262" s="186">
        <f>SUM(R263:R296)</f>
        <v>2.3220190799999991</v>
      </c>
      <c r="S262" s="185"/>
      <c r="T262" s="187">
        <f>SUM(T263:T296)</f>
        <v>0</v>
      </c>
      <c r="AR262" s="188" t="s">
        <v>80</v>
      </c>
      <c r="AT262" s="189" t="s">
        <v>69</v>
      </c>
      <c r="AU262" s="189" t="s">
        <v>78</v>
      </c>
      <c r="AY262" s="188" t="s">
        <v>182</v>
      </c>
      <c r="BK262" s="190">
        <f>SUM(BK263:BK296)</f>
        <v>0</v>
      </c>
    </row>
    <row r="263" spans="2:65" s="1" customFormat="1" ht="25.5" customHeight="1">
      <c r="B263" s="41"/>
      <c r="C263" s="193" t="s">
        <v>486</v>
      </c>
      <c r="D263" s="193" t="s">
        <v>185</v>
      </c>
      <c r="E263" s="194" t="s">
        <v>487</v>
      </c>
      <c r="F263" s="195" t="s">
        <v>488</v>
      </c>
      <c r="G263" s="196" t="s">
        <v>216</v>
      </c>
      <c r="H263" s="197">
        <v>9.3219999999999992</v>
      </c>
      <c r="I263" s="198"/>
      <c r="J263" s="199">
        <f>ROUND(I263*H263,2)</f>
        <v>0</v>
      </c>
      <c r="K263" s="195" t="s">
        <v>189</v>
      </c>
      <c r="L263" s="61"/>
      <c r="M263" s="200" t="s">
        <v>21</v>
      </c>
      <c r="N263" s="201" t="s">
        <v>41</v>
      </c>
      <c r="O263" s="42"/>
      <c r="P263" s="202">
        <f>O263*H263</f>
        <v>0</v>
      </c>
      <c r="Q263" s="202">
        <v>2.197E-2</v>
      </c>
      <c r="R263" s="202">
        <f>Q263*H263</f>
        <v>0.20480433999999997</v>
      </c>
      <c r="S263" s="202">
        <v>0</v>
      </c>
      <c r="T263" s="203">
        <f>S263*H263</f>
        <v>0</v>
      </c>
      <c r="AR263" s="24" t="s">
        <v>277</v>
      </c>
      <c r="AT263" s="24" t="s">
        <v>185</v>
      </c>
      <c r="AU263" s="24" t="s">
        <v>80</v>
      </c>
      <c r="AY263" s="24" t="s">
        <v>182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24" t="s">
        <v>78</v>
      </c>
      <c r="BK263" s="204">
        <f>ROUND(I263*H263,2)</f>
        <v>0</v>
      </c>
      <c r="BL263" s="24" t="s">
        <v>277</v>
      </c>
      <c r="BM263" s="24" t="s">
        <v>489</v>
      </c>
    </row>
    <row r="264" spans="2:65" s="1" customFormat="1" ht="27">
      <c r="B264" s="41"/>
      <c r="C264" s="63"/>
      <c r="D264" s="205" t="s">
        <v>192</v>
      </c>
      <c r="E264" s="63"/>
      <c r="F264" s="206" t="s">
        <v>490</v>
      </c>
      <c r="G264" s="63"/>
      <c r="H264" s="63"/>
      <c r="I264" s="164"/>
      <c r="J264" s="63"/>
      <c r="K264" s="63"/>
      <c r="L264" s="61"/>
      <c r="M264" s="207"/>
      <c r="N264" s="42"/>
      <c r="O264" s="42"/>
      <c r="P264" s="42"/>
      <c r="Q264" s="42"/>
      <c r="R264" s="42"/>
      <c r="S264" s="42"/>
      <c r="T264" s="78"/>
      <c r="AT264" s="24" t="s">
        <v>192</v>
      </c>
      <c r="AU264" s="24" t="s">
        <v>80</v>
      </c>
    </row>
    <row r="265" spans="2:65" s="11" customFormat="1">
      <c r="B265" s="208"/>
      <c r="C265" s="209"/>
      <c r="D265" s="205" t="s">
        <v>199</v>
      </c>
      <c r="E265" s="210" t="s">
        <v>21</v>
      </c>
      <c r="F265" s="211" t="s">
        <v>491</v>
      </c>
      <c r="G265" s="209"/>
      <c r="H265" s="212">
        <v>9.3219999999999992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199</v>
      </c>
      <c r="AU265" s="218" t="s">
        <v>80</v>
      </c>
      <c r="AV265" s="11" t="s">
        <v>80</v>
      </c>
      <c r="AW265" s="11" t="s">
        <v>34</v>
      </c>
      <c r="AX265" s="11" t="s">
        <v>78</v>
      </c>
      <c r="AY265" s="218" t="s">
        <v>182</v>
      </c>
    </row>
    <row r="266" spans="2:65" s="1" customFormat="1" ht="25.5" customHeight="1">
      <c r="B266" s="41"/>
      <c r="C266" s="193" t="s">
        <v>492</v>
      </c>
      <c r="D266" s="193" t="s">
        <v>185</v>
      </c>
      <c r="E266" s="194" t="s">
        <v>493</v>
      </c>
      <c r="F266" s="195" t="s">
        <v>494</v>
      </c>
      <c r="G266" s="196" t="s">
        <v>216</v>
      </c>
      <c r="H266" s="197">
        <v>23.797999999999998</v>
      </c>
      <c r="I266" s="198"/>
      <c r="J266" s="199">
        <f>ROUND(I266*H266,2)</f>
        <v>0</v>
      </c>
      <c r="K266" s="195" t="s">
        <v>189</v>
      </c>
      <c r="L266" s="61"/>
      <c r="M266" s="200" t="s">
        <v>21</v>
      </c>
      <c r="N266" s="201" t="s">
        <v>41</v>
      </c>
      <c r="O266" s="42"/>
      <c r="P266" s="202">
        <f>O266*H266</f>
        <v>0</v>
      </c>
      <c r="Q266" s="202">
        <v>3.1329999999999997E-2</v>
      </c>
      <c r="R266" s="202">
        <f>Q266*H266</f>
        <v>0.74559133999999982</v>
      </c>
      <c r="S266" s="202">
        <v>0</v>
      </c>
      <c r="T266" s="203">
        <f>S266*H266</f>
        <v>0</v>
      </c>
      <c r="AR266" s="24" t="s">
        <v>277</v>
      </c>
      <c r="AT266" s="24" t="s">
        <v>185</v>
      </c>
      <c r="AU266" s="24" t="s">
        <v>80</v>
      </c>
      <c r="AY266" s="24" t="s">
        <v>182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24" t="s">
        <v>78</v>
      </c>
      <c r="BK266" s="204">
        <f>ROUND(I266*H266,2)</f>
        <v>0</v>
      </c>
      <c r="BL266" s="24" t="s">
        <v>277</v>
      </c>
      <c r="BM266" s="24" t="s">
        <v>495</v>
      </c>
    </row>
    <row r="267" spans="2:65" s="1" customFormat="1" ht="40.5">
      <c r="B267" s="41"/>
      <c r="C267" s="63"/>
      <c r="D267" s="205" t="s">
        <v>192</v>
      </c>
      <c r="E267" s="63"/>
      <c r="F267" s="206" t="s">
        <v>496</v>
      </c>
      <c r="G267" s="63"/>
      <c r="H267" s="63"/>
      <c r="I267" s="164"/>
      <c r="J267" s="63"/>
      <c r="K267" s="63"/>
      <c r="L267" s="61"/>
      <c r="M267" s="207"/>
      <c r="N267" s="42"/>
      <c r="O267" s="42"/>
      <c r="P267" s="42"/>
      <c r="Q267" s="42"/>
      <c r="R267" s="42"/>
      <c r="S267" s="42"/>
      <c r="T267" s="78"/>
      <c r="AT267" s="24" t="s">
        <v>192</v>
      </c>
      <c r="AU267" s="24" t="s">
        <v>80</v>
      </c>
    </row>
    <row r="268" spans="2:65" s="11" customFormat="1">
      <c r="B268" s="208"/>
      <c r="C268" s="209"/>
      <c r="D268" s="205" t="s">
        <v>199</v>
      </c>
      <c r="E268" s="210" t="s">
        <v>125</v>
      </c>
      <c r="F268" s="211" t="s">
        <v>497</v>
      </c>
      <c r="G268" s="209"/>
      <c r="H268" s="212">
        <v>23.797999999999998</v>
      </c>
      <c r="I268" s="213"/>
      <c r="J268" s="209"/>
      <c r="K268" s="209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199</v>
      </c>
      <c r="AU268" s="218" t="s">
        <v>80</v>
      </c>
      <c r="AV268" s="11" t="s">
        <v>80</v>
      </c>
      <c r="AW268" s="11" t="s">
        <v>34</v>
      </c>
      <c r="AX268" s="11" t="s">
        <v>78</v>
      </c>
      <c r="AY268" s="218" t="s">
        <v>182</v>
      </c>
    </row>
    <row r="269" spans="2:65" s="1" customFormat="1" ht="25.5" customHeight="1">
      <c r="B269" s="41"/>
      <c r="C269" s="193" t="s">
        <v>498</v>
      </c>
      <c r="D269" s="193" t="s">
        <v>185</v>
      </c>
      <c r="E269" s="194" t="s">
        <v>499</v>
      </c>
      <c r="F269" s="195" t="s">
        <v>500</v>
      </c>
      <c r="G269" s="196" t="s">
        <v>216</v>
      </c>
      <c r="H269" s="197">
        <v>15.91</v>
      </c>
      <c r="I269" s="198"/>
      <c r="J269" s="199">
        <f>ROUND(I269*H269,2)</f>
        <v>0</v>
      </c>
      <c r="K269" s="195" t="s">
        <v>189</v>
      </c>
      <c r="L269" s="61"/>
      <c r="M269" s="200" t="s">
        <v>21</v>
      </c>
      <c r="N269" s="201" t="s">
        <v>41</v>
      </c>
      <c r="O269" s="42"/>
      <c r="P269" s="202">
        <f>O269*H269</f>
        <v>0</v>
      </c>
      <c r="Q269" s="202">
        <v>4.41E-2</v>
      </c>
      <c r="R269" s="202">
        <f>Q269*H269</f>
        <v>0.701631</v>
      </c>
      <c r="S269" s="202">
        <v>0</v>
      </c>
      <c r="T269" s="203">
        <f>S269*H269</f>
        <v>0</v>
      </c>
      <c r="AR269" s="24" t="s">
        <v>277</v>
      </c>
      <c r="AT269" s="24" t="s">
        <v>185</v>
      </c>
      <c r="AU269" s="24" t="s">
        <v>80</v>
      </c>
      <c r="AY269" s="24" t="s">
        <v>182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24" t="s">
        <v>78</v>
      </c>
      <c r="BK269" s="204">
        <f>ROUND(I269*H269,2)</f>
        <v>0</v>
      </c>
      <c r="BL269" s="24" t="s">
        <v>277</v>
      </c>
      <c r="BM269" s="24" t="s">
        <v>501</v>
      </c>
    </row>
    <row r="270" spans="2:65" s="1" customFormat="1" ht="40.5">
      <c r="B270" s="41"/>
      <c r="C270" s="63"/>
      <c r="D270" s="205" t="s">
        <v>192</v>
      </c>
      <c r="E270" s="63"/>
      <c r="F270" s="206" t="s">
        <v>502</v>
      </c>
      <c r="G270" s="63"/>
      <c r="H270" s="63"/>
      <c r="I270" s="164"/>
      <c r="J270" s="63"/>
      <c r="K270" s="63"/>
      <c r="L270" s="61"/>
      <c r="M270" s="207"/>
      <c r="N270" s="42"/>
      <c r="O270" s="42"/>
      <c r="P270" s="42"/>
      <c r="Q270" s="42"/>
      <c r="R270" s="42"/>
      <c r="S270" s="42"/>
      <c r="T270" s="78"/>
      <c r="AT270" s="24" t="s">
        <v>192</v>
      </c>
      <c r="AU270" s="24" t="s">
        <v>80</v>
      </c>
    </row>
    <row r="271" spans="2:65" s="11" customFormat="1">
      <c r="B271" s="208"/>
      <c r="C271" s="209"/>
      <c r="D271" s="205" t="s">
        <v>199</v>
      </c>
      <c r="E271" s="210" t="s">
        <v>133</v>
      </c>
      <c r="F271" s="211" t="s">
        <v>503</v>
      </c>
      <c r="G271" s="209"/>
      <c r="H271" s="212">
        <v>15.91</v>
      </c>
      <c r="I271" s="213"/>
      <c r="J271" s="209"/>
      <c r="K271" s="209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199</v>
      </c>
      <c r="AU271" s="218" t="s">
        <v>80</v>
      </c>
      <c r="AV271" s="11" t="s">
        <v>80</v>
      </c>
      <c r="AW271" s="11" t="s">
        <v>34</v>
      </c>
      <c r="AX271" s="11" t="s">
        <v>78</v>
      </c>
      <c r="AY271" s="218" t="s">
        <v>182</v>
      </c>
    </row>
    <row r="272" spans="2:65" s="1" customFormat="1" ht="25.5" customHeight="1">
      <c r="B272" s="41"/>
      <c r="C272" s="193" t="s">
        <v>504</v>
      </c>
      <c r="D272" s="193" t="s">
        <v>185</v>
      </c>
      <c r="E272" s="194" t="s">
        <v>505</v>
      </c>
      <c r="F272" s="195" t="s">
        <v>506</v>
      </c>
      <c r="G272" s="196" t="s">
        <v>216</v>
      </c>
      <c r="H272" s="197">
        <v>2.2000000000000002</v>
      </c>
      <c r="I272" s="198"/>
      <c r="J272" s="199">
        <f>ROUND(I272*H272,2)</f>
        <v>0</v>
      </c>
      <c r="K272" s="195" t="s">
        <v>189</v>
      </c>
      <c r="L272" s="61"/>
      <c r="M272" s="200" t="s">
        <v>21</v>
      </c>
      <c r="N272" s="201" t="s">
        <v>41</v>
      </c>
      <c r="O272" s="42"/>
      <c r="P272" s="202">
        <f>O272*H272</f>
        <v>0</v>
      </c>
      <c r="Q272" s="202">
        <v>1.0869999999999999E-2</v>
      </c>
      <c r="R272" s="202">
        <f>Q272*H272</f>
        <v>2.3914000000000001E-2</v>
      </c>
      <c r="S272" s="202">
        <v>0</v>
      </c>
      <c r="T272" s="203">
        <f>S272*H272</f>
        <v>0</v>
      </c>
      <c r="AR272" s="24" t="s">
        <v>277</v>
      </c>
      <c r="AT272" s="24" t="s">
        <v>185</v>
      </c>
      <c r="AU272" s="24" t="s">
        <v>80</v>
      </c>
      <c r="AY272" s="24" t="s">
        <v>182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24" t="s">
        <v>78</v>
      </c>
      <c r="BK272" s="204">
        <f>ROUND(I272*H272,2)</f>
        <v>0</v>
      </c>
      <c r="BL272" s="24" t="s">
        <v>277</v>
      </c>
      <c r="BM272" s="24" t="s">
        <v>507</v>
      </c>
    </row>
    <row r="273" spans="2:65" s="1" customFormat="1" ht="27">
      <c r="B273" s="41"/>
      <c r="C273" s="63"/>
      <c r="D273" s="205" t="s">
        <v>192</v>
      </c>
      <c r="E273" s="63"/>
      <c r="F273" s="206" t="s">
        <v>508</v>
      </c>
      <c r="G273" s="63"/>
      <c r="H273" s="63"/>
      <c r="I273" s="164"/>
      <c r="J273" s="63"/>
      <c r="K273" s="63"/>
      <c r="L273" s="61"/>
      <c r="M273" s="207"/>
      <c r="N273" s="42"/>
      <c r="O273" s="42"/>
      <c r="P273" s="42"/>
      <c r="Q273" s="42"/>
      <c r="R273" s="42"/>
      <c r="S273" s="42"/>
      <c r="T273" s="78"/>
      <c r="AT273" s="24" t="s">
        <v>192</v>
      </c>
      <c r="AU273" s="24" t="s">
        <v>80</v>
      </c>
    </row>
    <row r="274" spans="2:65" s="11" customFormat="1">
      <c r="B274" s="208"/>
      <c r="C274" s="209"/>
      <c r="D274" s="205" t="s">
        <v>199</v>
      </c>
      <c r="E274" s="210" t="s">
        <v>21</v>
      </c>
      <c r="F274" s="211" t="s">
        <v>509</v>
      </c>
      <c r="G274" s="209"/>
      <c r="H274" s="212">
        <v>2.2000000000000002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199</v>
      </c>
      <c r="AU274" s="218" t="s">
        <v>80</v>
      </c>
      <c r="AV274" s="11" t="s">
        <v>80</v>
      </c>
      <c r="AW274" s="11" t="s">
        <v>34</v>
      </c>
      <c r="AX274" s="11" t="s">
        <v>78</v>
      </c>
      <c r="AY274" s="218" t="s">
        <v>182</v>
      </c>
    </row>
    <row r="275" spans="2:65" s="1" customFormat="1" ht="25.5" customHeight="1">
      <c r="B275" s="41"/>
      <c r="C275" s="193" t="s">
        <v>510</v>
      </c>
      <c r="D275" s="193" t="s">
        <v>185</v>
      </c>
      <c r="E275" s="194" t="s">
        <v>511</v>
      </c>
      <c r="F275" s="195" t="s">
        <v>512</v>
      </c>
      <c r="G275" s="196" t="s">
        <v>216</v>
      </c>
      <c r="H275" s="197">
        <v>17.989999999999998</v>
      </c>
      <c r="I275" s="198"/>
      <c r="J275" s="199">
        <f>ROUND(I275*H275,2)</f>
        <v>0</v>
      </c>
      <c r="K275" s="195" t="s">
        <v>189</v>
      </c>
      <c r="L275" s="61"/>
      <c r="M275" s="200" t="s">
        <v>21</v>
      </c>
      <c r="N275" s="201" t="s">
        <v>41</v>
      </c>
      <c r="O275" s="42"/>
      <c r="P275" s="202">
        <f>O275*H275</f>
        <v>0</v>
      </c>
      <c r="Q275" s="202">
        <v>2.792E-2</v>
      </c>
      <c r="R275" s="202">
        <f>Q275*H275</f>
        <v>0.50228079999999997</v>
      </c>
      <c r="S275" s="202">
        <v>0</v>
      </c>
      <c r="T275" s="203">
        <f>S275*H275</f>
        <v>0</v>
      </c>
      <c r="AR275" s="24" t="s">
        <v>277</v>
      </c>
      <c r="AT275" s="24" t="s">
        <v>185</v>
      </c>
      <c r="AU275" s="24" t="s">
        <v>80</v>
      </c>
      <c r="AY275" s="24" t="s">
        <v>182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24" t="s">
        <v>78</v>
      </c>
      <c r="BK275" s="204">
        <f>ROUND(I275*H275,2)</f>
        <v>0</v>
      </c>
      <c r="BL275" s="24" t="s">
        <v>277</v>
      </c>
      <c r="BM275" s="24" t="s">
        <v>513</v>
      </c>
    </row>
    <row r="276" spans="2:65" s="1" customFormat="1" ht="40.5">
      <c r="B276" s="41"/>
      <c r="C276" s="63"/>
      <c r="D276" s="205" t="s">
        <v>192</v>
      </c>
      <c r="E276" s="63"/>
      <c r="F276" s="206" t="s">
        <v>514</v>
      </c>
      <c r="G276" s="63"/>
      <c r="H276" s="63"/>
      <c r="I276" s="164"/>
      <c r="J276" s="63"/>
      <c r="K276" s="63"/>
      <c r="L276" s="61"/>
      <c r="M276" s="207"/>
      <c r="N276" s="42"/>
      <c r="O276" s="42"/>
      <c r="P276" s="42"/>
      <c r="Q276" s="42"/>
      <c r="R276" s="42"/>
      <c r="S276" s="42"/>
      <c r="T276" s="78"/>
      <c r="AT276" s="24" t="s">
        <v>192</v>
      </c>
      <c r="AU276" s="24" t="s">
        <v>80</v>
      </c>
    </row>
    <row r="277" spans="2:65" s="11" customFormat="1">
      <c r="B277" s="208"/>
      <c r="C277" s="209"/>
      <c r="D277" s="205" t="s">
        <v>199</v>
      </c>
      <c r="E277" s="210" t="s">
        <v>115</v>
      </c>
      <c r="F277" s="211" t="s">
        <v>515</v>
      </c>
      <c r="G277" s="209"/>
      <c r="H277" s="212">
        <v>17.989999999999998</v>
      </c>
      <c r="I277" s="213"/>
      <c r="J277" s="209"/>
      <c r="K277" s="209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199</v>
      </c>
      <c r="AU277" s="218" t="s">
        <v>80</v>
      </c>
      <c r="AV277" s="11" t="s">
        <v>80</v>
      </c>
      <c r="AW277" s="11" t="s">
        <v>34</v>
      </c>
      <c r="AX277" s="11" t="s">
        <v>78</v>
      </c>
      <c r="AY277" s="218" t="s">
        <v>182</v>
      </c>
    </row>
    <row r="278" spans="2:65" s="1" customFormat="1" ht="16.5" customHeight="1">
      <c r="B278" s="41"/>
      <c r="C278" s="193" t="s">
        <v>516</v>
      </c>
      <c r="D278" s="193" t="s">
        <v>185</v>
      </c>
      <c r="E278" s="194" t="s">
        <v>517</v>
      </c>
      <c r="F278" s="195" t="s">
        <v>518</v>
      </c>
      <c r="G278" s="196" t="s">
        <v>256</v>
      </c>
      <c r="H278" s="197">
        <v>5.2649999999999997</v>
      </c>
      <c r="I278" s="198"/>
      <c r="J278" s="199">
        <f>ROUND(I278*H278,2)</f>
        <v>0</v>
      </c>
      <c r="K278" s="195" t="s">
        <v>189</v>
      </c>
      <c r="L278" s="61"/>
      <c r="M278" s="200" t="s">
        <v>21</v>
      </c>
      <c r="N278" s="201" t="s">
        <v>41</v>
      </c>
      <c r="O278" s="42"/>
      <c r="P278" s="202">
        <f>O278*H278</f>
        <v>0</v>
      </c>
      <c r="Q278" s="202">
        <v>7.8399999999999997E-3</v>
      </c>
      <c r="R278" s="202">
        <f>Q278*H278</f>
        <v>4.1277599999999998E-2</v>
      </c>
      <c r="S278" s="202">
        <v>0</v>
      </c>
      <c r="T278" s="203">
        <f>S278*H278</f>
        <v>0</v>
      </c>
      <c r="AR278" s="24" t="s">
        <v>277</v>
      </c>
      <c r="AT278" s="24" t="s">
        <v>185</v>
      </c>
      <c r="AU278" s="24" t="s">
        <v>80</v>
      </c>
      <c r="AY278" s="24" t="s">
        <v>182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24" t="s">
        <v>78</v>
      </c>
      <c r="BK278" s="204">
        <f>ROUND(I278*H278,2)</f>
        <v>0</v>
      </c>
      <c r="BL278" s="24" t="s">
        <v>277</v>
      </c>
      <c r="BM278" s="24" t="s">
        <v>519</v>
      </c>
    </row>
    <row r="279" spans="2:65" s="1" customFormat="1" ht="27">
      <c r="B279" s="41"/>
      <c r="C279" s="63"/>
      <c r="D279" s="205" t="s">
        <v>192</v>
      </c>
      <c r="E279" s="63"/>
      <c r="F279" s="206" t="s">
        <v>520</v>
      </c>
      <c r="G279" s="63"/>
      <c r="H279" s="63"/>
      <c r="I279" s="164"/>
      <c r="J279" s="63"/>
      <c r="K279" s="63"/>
      <c r="L279" s="61"/>
      <c r="M279" s="207"/>
      <c r="N279" s="42"/>
      <c r="O279" s="42"/>
      <c r="P279" s="42"/>
      <c r="Q279" s="42"/>
      <c r="R279" s="42"/>
      <c r="S279" s="42"/>
      <c r="T279" s="78"/>
      <c r="AT279" s="24" t="s">
        <v>192</v>
      </c>
      <c r="AU279" s="24" t="s">
        <v>80</v>
      </c>
    </row>
    <row r="280" spans="2:65" s="11" customFormat="1">
      <c r="B280" s="208"/>
      <c r="C280" s="209"/>
      <c r="D280" s="205" t="s">
        <v>199</v>
      </c>
      <c r="E280" s="210" t="s">
        <v>21</v>
      </c>
      <c r="F280" s="211" t="s">
        <v>521</v>
      </c>
      <c r="G280" s="209"/>
      <c r="H280" s="212">
        <v>5.2649999999999997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199</v>
      </c>
      <c r="AU280" s="218" t="s">
        <v>80</v>
      </c>
      <c r="AV280" s="11" t="s">
        <v>80</v>
      </c>
      <c r="AW280" s="11" t="s">
        <v>34</v>
      </c>
      <c r="AX280" s="11" t="s">
        <v>78</v>
      </c>
      <c r="AY280" s="218" t="s">
        <v>182</v>
      </c>
    </row>
    <row r="281" spans="2:65" s="1" customFormat="1" ht="16.5" customHeight="1">
      <c r="B281" s="41"/>
      <c r="C281" s="193" t="s">
        <v>522</v>
      </c>
      <c r="D281" s="193" t="s">
        <v>185</v>
      </c>
      <c r="E281" s="194" t="s">
        <v>523</v>
      </c>
      <c r="F281" s="195" t="s">
        <v>524</v>
      </c>
      <c r="G281" s="196" t="s">
        <v>188</v>
      </c>
      <c r="H281" s="197">
        <v>3</v>
      </c>
      <c r="I281" s="198"/>
      <c r="J281" s="199">
        <f>ROUND(I281*H281,2)</f>
        <v>0</v>
      </c>
      <c r="K281" s="195" t="s">
        <v>189</v>
      </c>
      <c r="L281" s="61"/>
      <c r="M281" s="200" t="s">
        <v>21</v>
      </c>
      <c r="N281" s="201" t="s">
        <v>41</v>
      </c>
      <c r="O281" s="42"/>
      <c r="P281" s="202">
        <f>O281*H281</f>
        <v>0</v>
      </c>
      <c r="Q281" s="202">
        <v>2.2000000000000001E-4</v>
      </c>
      <c r="R281" s="202">
        <f>Q281*H281</f>
        <v>6.6E-4</v>
      </c>
      <c r="S281" s="202">
        <v>0</v>
      </c>
      <c r="T281" s="203">
        <f>S281*H281</f>
        <v>0</v>
      </c>
      <c r="AR281" s="24" t="s">
        <v>277</v>
      </c>
      <c r="AT281" s="24" t="s">
        <v>185</v>
      </c>
      <c r="AU281" s="24" t="s">
        <v>80</v>
      </c>
      <c r="AY281" s="24" t="s">
        <v>182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24" t="s">
        <v>78</v>
      </c>
      <c r="BK281" s="204">
        <f>ROUND(I281*H281,2)</f>
        <v>0</v>
      </c>
      <c r="BL281" s="24" t="s">
        <v>277</v>
      </c>
      <c r="BM281" s="24" t="s">
        <v>525</v>
      </c>
    </row>
    <row r="282" spans="2:65" s="1" customFormat="1" ht="27">
      <c r="B282" s="41"/>
      <c r="C282" s="63"/>
      <c r="D282" s="205" t="s">
        <v>192</v>
      </c>
      <c r="E282" s="63"/>
      <c r="F282" s="206" t="s">
        <v>526</v>
      </c>
      <c r="G282" s="63"/>
      <c r="H282" s="63"/>
      <c r="I282" s="164"/>
      <c r="J282" s="63"/>
      <c r="K282" s="63"/>
      <c r="L282" s="61"/>
      <c r="M282" s="207"/>
      <c r="N282" s="42"/>
      <c r="O282" s="42"/>
      <c r="P282" s="42"/>
      <c r="Q282" s="42"/>
      <c r="R282" s="42"/>
      <c r="S282" s="42"/>
      <c r="T282" s="78"/>
      <c r="AT282" s="24" t="s">
        <v>192</v>
      </c>
      <c r="AU282" s="24" t="s">
        <v>80</v>
      </c>
    </row>
    <row r="283" spans="2:65" s="11" customFormat="1">
      <c r="B283" s="208"/>
      <c r="C283" s="209"/>
      <c r="D283" s="205" t="s">
        <v>199</v>
      </c>
      <c r="E283" s="210" t="s">
        <v>21</v>
      </c>
      <c r="F283" s="211" t="s">
        <v>527</v>
      </c>
      <c r="G283" s="209"/>
      <c r="H283" s="212">
        <v>1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199</v>
      </c>
      <c r="AU283" s="218" t="s">
        <v>80</v>
      </c>
      <c r="AV283" s="11" t="s">
        <v>80</v>
      </c>
      <c r="AW283" s="11" t="s">
        <v>34</v>
      </c>
      <c r="AX283" s="11" t="s">
        <v>70</v>
      </c>
      <c r="AY283" s="218" t="s">
        <v>182</v>
      </c>
    </row>
    <row r="284" spans="2:65" s="11" customFormat="1">
      <c r="B284" s="208"/>
      <c r="C284" s="209"/>
      <c r="D284" s="205" t="s">
        <v>199</v>
      </c>
      <c r="E284" s="210" t="s">
        <v>21</v>
      </c>
      <c r="F284" s="211" t="s">
        <v>528</v>
      </c>
      <c r="G284" s="209"/>
      <c r="H284" s="212">
        <v>2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199</v>
      </c>
      <c r="AU284" s="218" t="s">
        <v>80</v>
      </c>
      <c r="AV284" s="11" t="s">
        <v>80</v>
      </c>
      <c r="AW284" s="11" t="s">
        <v>34</v>
      </c>
      <c r="AX284" s="11" t="s">
        <v>70</v>
      </c>
      <c r="AY284" s="218" t="s">
        <v>182</v>
      </c>
    </row>
    <row r="285" spans="2:65" s="12" customFormat="1">
      <c r="B285" s="229"/>
      <c r="C285" s="230"/>
      <c r="D285" s="205" t="s">
        <v>199</v>
      </c>
      <c r="E285" s="231" t="s">
        <v>21</v>
      </c>
      <c r="F285" s="232" t="s">
        <v>299</v>
      </c>
      <c r="G285" s="230"/>
      <c r="H285" s="233">
        <v>3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199</v>
      </c>
      <c r="AU285" s="239" t="s">
        <v>80</v>
      </c>
      <c r="AV285" s="12" t="s">
        <v>190</v>
      </c>
      <c r="AW285" s="12" t="s">
        <v>34</v>
      </c>
      <c r="AX285" s="12" t="s">
        <v>78</v>
      </c>
      <c r="AY285" s="239" t="s">
        <v>182</v>
      </c>
    </row>
    <row r="286" spans="2:65" s="1" customFormat="1" ht="16.5" customHeight="1">
      <c r="B286" s="41"/>
      <c r="C286" s="219" t="s">
        <v>529</v>
      </c>
      <c r="D286" s="219" t="s">
        <v>207</v>
      </c>
      <c r="E286" s="220" t="s">
        <v>530</v>
      </c>
      <c r="F286" s="221" t="s">
        <v>531</v>
      </c>
      <c r="G286" s="222" t="s">
        <v>188</v>
      </c>
      <c r="H286" s="223">
        <v>1</v>
      </c>
      <c r="I286" s="224"/>
      <c r="J286" s="225">
        <f>ROUND(I286*H286,2)</f>
        <v>0</v>
      </c>
      <c r="K286" s="221" t="s">
        <v>189</v>
      </c>
      <c r="L286" s="226"/>
      <c r="M286" s="227" t="s">
        <v>21</v>
      </c>
      <c r="N286" s="228" t="s">
        <v>41</v>
      </c>
      <c r="O286" s="42"/>
      <c r="P286" s="202">
        <f>O286*H286</f>
        <v>0</v>
      </c>
      <c r="Q286" s="202">
        <v>2.4709999999999999E-2</v>
      </c>
      <c r="R286" s="202">
        <f>Q286*H286</f>
        <v>2.4709999999999999E-2</v>
      </c>
      <c r="S286" s="202">
        <v>0</v>
      </c>
      <c r="T286" s="203">
        <f>S286*H286</f>
        <v>0</v>
      </c>
      <c r="AR286" s="24" t="s">
        <v>382</v>
      </c>
      <c r="AT286" s="24" t="s">
        <v>207</v>
      </c>
      <c r="AU286" s="24" t="s">
        <v>80</v>
      </c>
      <c r="AY286" s="24" t="s">
        <v>182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24" t="s">
        <v>78</v>
      </c>
      <c r="BK286" s="204">
        <f>ROUND(I286*H286,2)</f>
        <v>0</v>
      </c>
      <c r="BL286" s="24" t="s">
        <v>277</v>
      </c>
      <c r="BM286" s="24" t="s">
        <v>532</v>
      </c>
    </row>
    <row r="287" spans="2:65" s="1" customFormat="1">
      <c r="B287" s="41"/>
      <c r="C287" s="63"/>
      <c r="D287" s="205" t="s">
        <v>192</v>
      </c>
      <c r="E287" s="63"/>
      <c r="F287" s="206" t="s">
        <v>533</v>
      </c>
      <c r="G287" s="63"/>
      <c r="H287" s="63"/>
      <c r="I287" s="164"/>
      <c r="J287" s="63"/>
      <c r="K287" s="63"/>
      <c r="L287" s="61"/>
      <c r="M287" s="207"/>
      <c r="N287" s="42"/>
      <c r="O287" s="42"/>
      <c r="P287" s="42"/>
      <c r="Q287" s="42"/>
      <c r="R287" s="42"/>
      <c r="S287" s="42"/>
      <c r="T287" s="78"/>
      <c r="AT287" s="24" t="s">
        <v>192</v>
      </c>
      <c r="AU287" s="24" t="s">
        <v>80</v>
      </c>
    </row>
    <row r="288" spans="2:65" s="1" customFormat="1" ht="16.5" customHeight="1">
      <c r="B288" s="41"/>
      <c r="C288" s="219" t="s">
        <v>534</v>
      </c>
      <c r="D288" s="219" t="s">
        <v>207</v>
      </c>
      <c r="E288" s="220" t="s">
        <v>535</v>
      </c>
      <c r="F288" s="221" t="s">
        <v>536</v>
      </c>
      <c r="G288" s="222" t="s">
        <v>188</v>
      </c>
      <c r="H288" s="223">
        <v>2</v>
      </c>
      <c r="I288" s="224"/>
      <c r="J288" s="225">
        <f>ROUND(I288*H288,2)</f>
        <v>0</v>
      </c>
      <c r="K288" s="221" t="s">
        <v>189</v>
      </c>
      <c r="L288" s="226"/>
      <c r="M288" s="227" t="s">
        <v>21</v>
      </c>
      <c r="N288" s="228" t="s">
        <v>41</v>
      </c>
      <c r="O288" s="42"/>
      <c r="P288" s="202">
        <f>O288*H288</f>
        <v>0</v>
      </c>
      <c r="Q288" s="202">
        <v>2.41E-2</v>
      </c>
      <c r="R288" s="202">
        <f>Q288*H288</f>
        <v>4.82E-2</v>
      </c>
      <c r="S288" s="202">
        <v>0</v>
      </c>
      <c r="T288" s="203">
        <f>S288*H288</f>
        <v>0</v>
      </c>
      <c r="AR288" s="24" t="s">
        <v>382</v>
      </c>
      <c r="AT288" s="24" t="s">
        <v>207</v>
      </c>
      <c r="AU288" s="24" t="s">
        <v>80</v>
      </c>
      <c r="AY288" s="24" t="s">
        <v>182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24" t="s">
        <v>78</v>
      </c>
      <c r="BK288" s="204">
        <f>ROUND(I288*H288,2)</f>
        <v>0</v>
      </c>
      <c r="BL288" s="24" t="s">
        <v>277</v>
      </c>
      <c r="BM288" s="24" t="s">
        <v>537</v>
      </c>
    </row>
    <row r="289" spans="2:65" s="1" customFormat="1">
      <c r="B289" s="41"/>
      <c r="C289" s="63"/>
      <c r="D289" s="205" t="s">
        <v>192</v>
      </c>
      <c r="E289" s="63"/>
      <c r="F289" s="206" t="s">
        <v>536</v>
      </c>
      <c r="G289" s="63"/>
      <c r="H289" s="63"/>
      <c r="I289" s="164"/>
      <c r="J289" s="63"/>
      <c r="K289" s="63"/>
      <c r="L289" s="61"/>
      <c r="M289" s="207"/>
      <c r="N289" s="42"/>
      <c r="O289" s="42"/>
      <c r="P289" s="42"/>
      <c r="Q289" s="42"/>
      <c r="R289" s="42"/>
      <c r="S289" s="42"/>
      <c r="T289" s="78"/>
      <c r="AT289" s="24" t="s">
        <v>192</v>
      </c>
      <c r="AU289" s="24" t="s">
        <v>80</v>
      </c>
    </row>
    <row r="290" spans="2:65" s="1" customFormat="1" ht="16.5" customHeight="1">
      <c r="B290" s="41"/>
      <c r="C290" s="193" t="s">
        <v>538</v>
      </c>
      <c r="D290" s="193" t="s">
        <v>185</v>
      </c>
      <c r="E290" s="194" t="s">
        <v>539</v>
      </c>
      <c r="F290" s="195" t="s">
        <v>540</v>
      </c>
      <c r="G290" s="196" t="s">
        <v>188</v>
      </c>
      <c r="H290" s="197">
        <v>1</v>
      </c>
      <c r="I290" s="198"/>
      <c r="J290" s="199">
        <f>ROUND(I290*H290,2)</f>
        <v>0</v>
      </c>
      <c r="K290" s="195" t="s">
        <v>189</v>
      </c>
      <c r="L290" s="61"/>
      <c r="M290" s="200" t="s">
        <v>21</v>
      </c>
      <c r="N290" s="201" t="s">
        <v>41</v>
      </c>
      <c r="O290" s="42"/>
      <c r="P290" s="202">
        <f>O290*H290</f>
        <v>0</v>
      </c>
      <c r="Q290" s="202">
        <v>2.2000000000000001E-4</v>
      </c>
      <c r="R290" s="202">
        <f>Q290*H290</f>
        <v>2.2000000000000001E-4</v>
      </c>
      <c r="S290" s="202">
        <v>0</v>
      </c>
      <c r="T290" s="203">
        <f>S290*H290</f>
        <v>0</v>
      </c>
      <c r="AR290" s="24" t="s">
        <v>277</v>
      </c>
      <c r="AT290" s="24" t="s">
        <v>185</v>
      </c>
      <c r="AU290" s="24" t="s">
        <v>80</v>
      </c>
      <c r="AY290" s="24" t="s">
        <v>182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24" t="s">
        <v>78</v>
      </c>
      <c r="BK290" s="204">
        <f>ROUND(I290*H290,2)</f>
        <v>0</v>
      </c>
      <c r="BL290" s="24" t="s">
        <v>277</v>
      </c>
      <c r="BM290" s="24" t="s">
        <v>541</v>
      </c>
    </row>
    <row r="291" spans="2:65" s="1" customFormat="1" ht="27">
      <c r="B291" s="41"/>
      <c r="C291" s="63"/>
      <c r="D291" s="205" t="s">
        <v>192</v>
      </c>
      <c r="E291" s="63"/>
      <c r="F291" s="206" t="s">
        <v>542</v>
      </c>
      <c r="G291" s="63"/>
      <c r="H291" s="63"/>
      <c r="I291" s="164"/>
      <c r="J291" s="63"/>
      <c r="K291" s="63"/>
      <c r="L291" s="61"/>
      <c r="M291" s="207"/>
      <c r="N291" s="42"/>
      <c r="O291" s="42"/>
      <c r="P291" s="42"/>
      <c r="Q291" s="42"/>
      <c r="R291" s="42"/>
      <c r="S291" s="42"/>
      <c r="T291" s="78"/>
      <c r="AT291" s="24" t="s">
        <v>192</v>
      </c>
      <c r="AU291" s="24" t="s">
        <v>80</v>
      </c>
    </row>
    <row r="292" spans="2:65" s="1" customFormat="1" ht="16.5" customHeight="1">
      <c r="B292" s="41"/>
      <c r="C292" s="219" t="s">
        <v>543</v>
      </c>
      <c r="D292" s="219" t="s">
        <v>207</v>
      </c>
      <c r="E292" s="220" t="s">
        <v>544</v>
      </c>
      <c r="F292" s="221" t="s">
        <v>545</v>
      </c>
      <c r="G292" s="222" t="s">
        <v>188</v>
      </c>
      <c r="H292" s="223">
        <v>1</v>
      </c>
      <c r="I292" s="224"/>
      <c r="J292" s="225">
        <f>ROUND(I292*H292,2)</f>
        <v>0</v>
      </c>
      <c r="K292" s="221" t="s">
        <v>189</v>
      </c>
      <c r="L292" s="226"/>
      <c r="M292" s="227" t="s">
        <v>21</v>
      </c>
      <c r="N292" s="228" t="s">
        <v>41</v>
      </c>
      <c r="O292" s="42"/>
      <c r="P292" s="202">
        <f>O292*H292</f>
        <v>0</v>
      </c>
      <c r="Q292" s="202">
        <v>2.8729999999999999E-2</v>
      </c>
      <c r="R292" s="202">
        <f>Q292*H292</f>
        <v>2.8729999999999999E-2</v>
      </c>
      <c r="S292" s="202">
        <v>0</v>
      </c>
      <c r="T292" s="203">
        <f>S292*H292</f>
        <v>0</v>
      </c>
      <c r="AR292" s="24" t="s">
        <v>382</v>
      </c>
      <c r="AT292" s="24" t="s">
        <v>207</v>
      </c>
      <c r="AU292" s="24" t="s">
        <v>80</v>
      </c>
      <c r="AY292" s="24" t="s">
        <v>182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24" t="s">
        <v>78</v>
      </c>
      <c r="BK292" s="204">
        <f>ROUND(I292*H292,2)</f>
        <v>0</v>
      </c>
      <c r="BL292" s="24" t="s">
        <v>277</v>
      </c>
      <c r="BM292" s="24" t="s">
        <v>546</v>
      </c>
    </row>
    <row r="293" spans="2:65" s="1" customFormat="1">
      <c r="B293" s="41"/>
      <c r="C293" s="63"/>
      <c r="D293" s="205" t="s">
        <v>192</v>
      </c>
      <c r="E293" s="63"/>
      <c r="F293" s="206" t="s">
        <v>545</v>
      </c>
      <c r="G293" s="63"/>
      <c r="H293" s="63"/>
      <c r="I293" s="164"/>
      <c r="J293" s="63"/>
      <c r="K293" s="63"/>
      <c r="L293" s="61"/>
      <c r="M293" s="207"/>
      <c r="N293" s="42"/>
      <c r="O293" s="42"/>
      <c r="P293" s="42"/>
      <c r="Q293" s="42"/>
      <c r="R293" s="42"/>
      <c r="S293" s="42"/>
      <c r="T293" s="78"/>
      <c r="AT293" s="24" t="s">
        <v>192</v>
      </c>
      <c r="AU293" s="24" t="s">
        <v>80</v>
      </c>
    </row>
    <row r="294" spans="2:65" s="11" customFormat="1">
      <c r="B294" s="208"/>
      <c r="C294" s="209"/>
      <c r="D294" s="205" t="s">
        <v>199</v>
      </c>
      <c r="E294" s="210" t="s">
        <v>21</v>
      </c>
      <c r="F294" s="211" t="s">
        <v>547</v>
      </c>
      <c r="G294" s="209"/>
      <c r="H294" s="212">
        <v>1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199</v>
      </c>
      <c r="AU294" s="218" t="s">
        <v>80</v>
      </c>
      <c r="AV294" s="11" t="s">
        <v>80</v>
      </c>
      <c r="AW294" s="11" t="s">
        <v>34</v>
      </c>
      <c r="AX294" s="11" t="s">
        <v>78</v>
      </c>
      <c r="AY294" s="218" t="s">
        <v>182</v>
      </c>
    </row>
    <row r="295" spans="2:65" s="1" customFormat="1" ht="25.5" customHeight="1">
      <c r="B295" s="41"/>
      <c r="C295" s="193" t="s">
        <v>548</v>
      </c>
      <c r="D295" s="193" t="s">
        <v>185</v>
      </c>
      <c r="E295" s="194" t="s">
        <v>549</v>
      </c>
      <c r="F295" s="195" t="s">
        <v>550</v>
      </c>
      <c r="G295" s="196" t="s">
        <v>203</v>
      </c>
      <c r="H295" s="197">
        <v>2.3220000000000001</v>
      </c>
      <c r="I295" s="198"/>
      <c r="J295" s="199">
        <f>ROUND(I295*H295,2)</f>
        <v>0</v>
      </c>
      <c r="K295" s="195" t="s">
        <v>189</v>
      </c>
      <c r="L295" s="61"/>
      <c r="M295" s="200" t="s">
        <v>21</v>
      </c>
      <c r="N295" s="201" t="s">
        <v>41</v>
      </c>
      <c r="O295" s="42"/>
      <c r="P295" s="202">
        <f>O295*H295</f>
        <v>0</v>
      </c>
      <c r="Q295" s="202">
        <v>0</v>
      </c>
      <c r="R295" s="202">
        <f>Q295*H295</f>
        <v>0</v>
      </c>
      <c r="S295" s="202">
        <v>0</v>
      </c>
      <c r="T295" s="203">
        <f>S295*H295</f>
        <v>0</v>
      </c>
      <c r="AR295" s="24" t="s">
        <v>277</v>
      </c>
      <c r="AT295" s="24" t="s">
        <v>185</v>
      </c>
      <c r="AU295" s="24" t="s">
        <v>80</v>
      </c>
      <c r="AY295" s="24" t="s">
        <v>182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24" t="s">
        <v>78</v>
      </c>
      <c r="BK295" s="204">
        <f>ROUND(I295*H295,2)</f>
        <v>0</v>
      </c>
      <c r="BL295" s="24" t="s">
        <v>277</v>
      </c>
      <c r="BM295" s="24" t="s">
        <v>551</v>
      </c>
    </row>
    <row r="296" spans="2:65" s="1" customFormat="1" ht="40.5">
      <c r="B296" s="41"/>
      <c r="C296" s="63"/>
      <c r="D296" s="205" t="s">
        <v>192</v>
      </c>
      <c r="E296" s="63"/>
      <c r="F296" s="206" t="s">
        <v>552</v>
      </c>
      <c r="G296" s="63"/>
      <c r="H296" s="63"/>
      <c r="I296" s="164"/>
      <c r="J296" s="63"/>
      <c r="K296" s="63"/>
      <c r="L296" s="61"/>
      <c r="M296" s="207"/>
      <c r="N296" s="42"/>
      <c r="O296" s="42"/>
      <c r="P296" s="42"/>
      <c r="Q296" s="42"/>
      <c r="R296" s="42"/>
      <c r="S296" s="42"/>
      <c r="T296" s="78"/>
      <c r="AT296" s="24" t="s">
        <v>192</v>
      </c>
      <c r="AU296" s="24" t="s">
        <v>80</v>
      </c>
    </row>
    <row r="297" spans="2:65" s="10" customFormat="1" ht="29.85" customHeight="1">
      <c r="B297" s="177"/>
      <c r="C297" s="178"/>
      <c r="D297" s="179" t="s">
        <v>69</v>
      </c>
      <c r="E297" s="191" t="s">
        <v>553</v>
      </c>
      <c r="F297" s="191" t="s">
        <v>554</v>
      </c>
      <c r="G297" s="178"/>
      <c r="H297" s="178"/>
      <c r="I297" s="181"/>
      <c r="J297" s="192">
        <f>BK297</f>
        <v>0</v>
      </c>
      <c r="K297" s="178"/>
      <c r="L297" s="183"/>
      <c r="M297" s="184"/>
      <c r="N297" s="185"/>
      <c r="O297" s="185"/>
      <c r="P297" s="186">
        <f>SUM(P298:P359)</f>
        <v>0</v>
      </c>
      <c r="Q297" s="185"/>
      <c r="R297" s="186">
        <f>SUM(R298:R359)</f>
        <v>0.15032400000000001</v>
      </c>
      <c r="S297" s="185"/>
      <c r="T297" s="187">
        <f>SUM(T298:T359)</f>
        <v>0.14400000000000002</v>
      </c>
      <c r="AR297" s="188" t="s">
        <v>80</v>
      </c>
      <c r="AT297" s="189" t="s">
        <v>69</v>
      </c>
      <c r="AU297" s="189" t="s">
        <v>78</v>
      </c>
      <c r="AY297" s="188" t="s">
        <v>182</v>
      </c>
      <c r="BK297" s="190">
        <f>SUM(BK298:BK359)</f>
        <v>0</v>
      </c>
    </row>
    <row r="298" spans="2:65" s="1" customFormat="1" ht="25.5" customHeight="1">
      <c r="B298" s="41"/>
      <c r="C298" s="193" t="s">
        <v>113</v>
      </c>
      <c r="D298" s="193" t="s">
        <v>185</v>
      </c>
      <c r="E298" s="194" t="s">
        <v>555</v>
      </c>
      <c r="F298" s="195" t="s">
        <v>556</v>
      </c>
      <c r="G298" s="196" t="s">
        <v>216</v>
      </c>
      <c r="H298" s="197">
        <v>11.416</v>
      </c>
      <c r="I298" s="198"/>
      <c r="J298" s="199">
        <f>ROUND(I298*H298,2)</f>
        <v>0</v>
      </c>
      <c r="K298" s="195" t="s">
        <v>21</v>
      </c>
      <c r="L298" s="61"/>
      <c r="M298" s="200" t="s">
        <v>21</v>
      </c>
      <c r="N298" s="201" t="s">
        <v>41</v>
      </c>
      <c r="O298" s="42"/>
      <c r="P298" s="202">
        <f>O298*H298</f>
        <v>0</v>
      </c>
      <c r="Q298" s="202">
        <v>0</v>
      </c>
      <c r="R298" s="202">
        <f>Q298*H298</f>
        <v>0</v>
      </c>
      <c r="S298" s="202">
        <v>0</v>
      </c>
      <c r="T298" s="203">
        <f>S298*H298</f>
        <v>0</v>
      </c>
      <c r="AR298" s="24" t="s">
        <v>277</v>
      </c>
      <c r="AT298" s="24" t="s">
        <v>185</v>
      </c>
      <c r="AU298" s="24" t="s">
        <v>80</v>
      </c>
      <c r="AY298" s="24" t="s">
        <v>182</v>
      </c>
      <c r="BE298" s="204">
        <f>IF(N298="základní",J298,0)</f>
        <v>0</v>
      </c>
      <c r="BF298" s="204">
        <f>IF(N298="snížená",J298,0)</f>
        <v>0</v>
      </c>
      <c r="BG298" s="204">
        <f>IF(N298="zákl. přenesená",J298,0)</f>
        <v>0</v>
      </c>
      <c r="BH298" s="204">
        <f>IF(N298="sníž. přenesená",J298,0)</f>
        <v>0</v>
      </c>
      <c r="BI298" s="204">
        <f>IF(N298="nulová",J298,0)</f>
        <v>0</v>
      </c>
      <c r="BJ298" s="24" t="s">
        <v>78</v>
      </c>
      <c r="BK298" s="204">
        <f>ROUND(I298*H298,2)</f>
        <v>0</v>
      </c>
      <c r="BL298" s="24" t="s">
        <v>277</v>
      </c>
      <c r="BM298" s="24" t="s">
        <v>557</v>
      </c>
    </row>
    <row r="299" spans="2:65" s="1" customFormat="1">
      <c r="B299" s="41"/>
      <c r="C299" s="63"/>
      <c r="D299" s="205" t="s">
        <v>192</v>
      </c>
      <c r="E299" s="63"/>
      <c r="F299" s="206" t="s">
        <v>556</v>
      </c>
      <c r="G299" s="63"/>
      <c r="H299" s="63"/>
      <c r="I299" s="164"/>
      <c r="J299" s="63"/>
      <c r="K299" s="63"/>
      <c r="L299" s="61"/>
      <c r="M299" s="207"/>
      <c r="N299" s="42"/>
      <c r="O299" s="42"/>
      <c r="P299" s="42"/>
      <c r="Q299" s="42"/>
      <c r="R299" s="42"/>
      <c r="S299" s="42"/>
      <c r="T299" s="78"/>
      <c r="AT299" s="24" t="s">
        <v>192</v>
      </c>
      <c r="AU299" s="24" t="s">
        <v>80</v>
      </c>
    </row>
    <row r="300" spans="2:65" s="11" customFormat="1">
      <c r="B300" s="208"/>
      <c r="C300" s="209"/>
      <c r="D300" s="205" t="s">
        <v>199</v>
      </c>
      <c r="E300" s="210" t="s">
        <v>21</v>
      </c>
      <c r="F300" s="211" t="s">
        <v>558</v>
      </c>
      <c r="G300" s="209"/>
      <c r="H300" s="212">
        <v>11.416</v>
      </c>
      <c r="I300" s="213"/>
      <c r="J300" s="209"/>
      <c r="K300" s="209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199</v>
      </c>
      <c r="AU300" s="218" t="s">
        <v>80</v>
      </c>
      <c r="AV300" s="11" t="s">
        <v>80</v>
      </c>
      <c r="AW300" s="11" t="s">
        <v>34</v>
      </c>
      <c r="AX300" s="11" t="s">
        <v>78</v>
      </c>
      <c r="AY300" s="218" t="s">
        <v>182</v>
      </c>
    </row>
    <row r="301" spans="2:65" s="1" customFormat="1" ht="38.25" customHeight="1">
      <c r="B301" s="41"/>
      <c r="C301" s="193" t="s">
        <v>559</v>
      </c>
      <c r="D301" s="193" t="s">
        <v>185</v>
      </c>
      <c r="E301" s="194" t="s">
        <v>560</v>
      </c>
      <c r="F301" s="195" t="s">
        <v>561</v>
      </c>
      <c r="G301" s="196" t="s">
        <v>188</v>
      </c>
      <c r="H301" s="197">
        <v>7</v>
      </c>
      <c r="I301" s="198"/>
      <c r="J301" s="199">
        <f>ROUND(I301*H301,2)</f>
        <v>0</v>
      </c>
      <c r="K301" s="195" t="s">
        <v>21</v>
      </c>
      <c r="L301" s="61"/>
      <c r="M301" s="200" t="s">
        <v>21</v>
      </c>
      <c r="N301" s="201" t="s">
        <v>41</v>
      </c>
      <c r="O301" s="42"/>
      <c r="P301" s="202">
        <f>O301*H301</f>
        <v>0</v>
      </c>
      <c r="Q301" s="202">
        <v>0</v>
      </c>
      <c r="R301" s="202">
        <f>Q301*H301</f>
        <v>0</v>
      </c>
      <c r="S301" s="202">
        <v>0</v>
      </c>
      <c r="T301" s="203">
        <f>S301*H301</f>
        <v>0</v>
      </c>
      <c r="AR301" s="24" t="s">
        <v>277</v>
      </c>
      <c r="AT301" s="24" t="s">
        <v>185</v>
      </c>
      <c r="AU301" s="24" t="s">
        <v>80</v>
      </c>
      <c r="AY301" s="24" t="s">
        <v>182</v>
      </c>
      <c r="BE301" s="204">
        <f>IF(N301="základní",J301,0)</f>
        <v>0</v>
      </c>
      <c r="BF301" s="204">
        <f>IF(N301="snížená",J301,0)</f>
        <v>0</v>
      </c>
      <c r="BG301" s="204">
        <f>IF(N301="zákl. přenesená",J301,0)</f>
        <v>0</v>
      </c>
      <c r="BH301" s="204">
        <f>IF(N301="sníž. přenesená",J301,0)</f>
        <v>0</v>
      </c>
      <c r="BI301" s="204">
        <f>IF(N301="nulová",J301,0)</f>
        <v>0</v>
      </c>
      <c r="BJ301" s="24" t="s">
        <v>78</v>
      </c>
      <c r="BK301" s="204">
        <f>ROUND(I301*H301,2)</f>
        <v>0</v>
      </c>
      <c r="BL301" s="24" t="s">
        <v>277</v>
      </c>
      <c r="BM301" s="24" t="s">
        <v>562</v>
      </c>
    </row>
    <row r="302" spans="2:65" s="1" customFormat="1" ht="40.5">
      <c r="B302" s="41"/>
      <c r="C302" s="63"/>
      <c r="D302" s="205" t="s">
        <v>192</v>
      </c>
      <c r="E302" s="63"/>
      <c r="F302" s="206" t="s">
        <v>561</v>
      </c>
      <c r="G302" s="63"/>
      <c r="H302" s="63"/>
      <c r="I302" s="164"/>
      <c r="J302" s="63"/>
      <c r="K302" s="63"/>
      <c r="L302" s="61"/>
      <c r="M302" s="207"/>
      <c r="N302" s="42"/>
      <c r="O302" s="42"/>
      <c r="P302" s="42"/>
      <c r="Q302" s="42"/>
      <c r="R302" s="42"/>
      <c r="S302" s="42"/>
      <c r="T302" s="78"/>
      <c r="AT302" s="24" t="s">
        <v>192</v>
      </c>
      <c r="AU302" s="24" t="s">
        <v>80</v>
      </c>
    </row>
    <row r="303" spans="2:65" s="11" customFormat="1">
      <c r="B303" s="208"/>
      <c r="C303" s="209"/>
      <c r="D303" s="205" t="s">
        <v>199</v>
      </c>
      <c r="E303" s="210" t="s">
        <v>21</v>
      </c>
      <c r="F303" s="211" t="s">
        <v>563</v>
      </c>
      <c r="G303" s="209"/>
      <c r="H303" s="212">
        <v>2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199</v>
      </c>
      <c r="AU303" s="218" t="s">
        <v>80</v>
      </c>
      <c r="AV303" s="11" t="s">
        <v>80</v>
      </c>
      <c r="AW303" s="11" t="s">
        <v>34</v>
      </c>
      <c r="AX303" s="11" t="s">
        <v>70</v>
      </c>
      <c r="AY303" s="218" t="s">
        <v>182</v>
      </c>
    </row>
    <row r="304" spans="2:65" s="11" customFormat="1">
      <c r="B304" s="208"/>
      <c r="C304" s="209"/>
      <c r="D304" s="205" t="s">
        <v>199</v>
      </c>
      <c r="E304" s="210" t="s">
        <v>21</v>
      </c>
      <c r="F304" s="211" t="s">
        <v>564</v>
      </c>
      <c r="G304" s="209"/>
      <c r="H304" s="212">
        <v>2</v>
      </c>
      <c r="I304" s="213"/>
      <c r="J304" s="209"/>
      <c r="K304" s="209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199</v>
      </c>
      <c r="AU304" s="218" t="s">
        <v>80</v>
      </c>
      <c r="AV304" s="11" t="s">
        <v>80</v>
      </c>
      <c r="AW304" s="11" t="s">
        <v>34</v>
      </c>
      <c r="AX304" s="11" t="s">
        <v>70</v>
      </c>
      <c r="AY304" s="218" t="s">
        <v>182</v>
      </c>
    </row>
    <row r="305" spans="2:65" s="11" customFormat="1">
      <c r="B305" s="208"/>
      <c r="C305" s="209"/>
      <c r="D305" s="205" t="s">
        <v>199</v>
      </c>
      <c r="E305" s="210" t="s">
        <v>21</v>
      </c>
      <c r="F305" s="211" t="s">
        <v>565</v>
      </c>
      <c r="G305" s="209"/>
      <c r="H305" s="212">
        <v>3</v>
      </c>
      <c r="I305" s="213"/>
      <c r="J305" s="209"/>
      <c r="K305" s="209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199</v>
      </c>
      <c r="AU305" s="218" t="s">
        <v>80</v>
      </c>
      <c r="AV305" s="11" t="s">
        <v>80</v>
      </c>
      <c r="AW305" s="11" t="s">
        <v>34</v>
      </c>
      <c r="AX305" s="11" t="s">
        <v>70</v>
      </c>
      <c r="AY305" s="218" t="s">
        <v>182</v>
      </c>
    </row>
    <row r="306" spans="2:65" s="12" customFormat="1">
      <c r="B306" s="229"/>
      <c r="C306" s="230"/>
      <c r="D306" s="205" t="s">
        <v>199</v>
      </c>
      <c r="E306" s="231" t="s">
        <v>21</v>
      </c>
      <c r="F306" s="232" t="s">
        <v>299</v>
      </c>
      <c r="G306" s="230"/>
      <c r="H306" s="233">
        <v>7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AT306" s="239" t="s">
        <v>199</v>
      </c>
      <c r="AU306" s="239" t="s">
        <v>80</v>
      </c>
      <c r="AV306" s="12" t="s">
        <v>190</v>
      </c>
      <c r="AW306" s="12" t="s">
        <v>34</v>
      </c>
      <c r="AX306" s="12" t="s">
        <v>78</v>
      </c>
      <c r="AY306" s="239" t="s">
        <v>182</v>
      </c>
    </row>
    <row r="307" spans="2:65" s="1" customFormat="1" ht="25.5" customHeight="1">
      <c r="B307" s="41"/>
      <c r="C307" s="193" t="s">
        <v>566</v>
      </c>
      <c r="D307" s="193" t="s">
        <v>185</v>
      </c>
      <c r="E307" s="194" t="s">
        <v>567</v>
      </c>
      <c r="F307" s="195" t="s">
        <v>568</v>
      </c>
      <c r="G307" s="196" t="s">
        <v>216</v>
      </c>
      <c r="H307" s="197">
        <v>2.4</v>
      </c>
      <c r="I307" s="198"/>
      <c r="J307" s="199">
        <f>ROUND(I307*H307,2)</f>
        <v>0</v>
      </c>
      <c r="K307" s="195" t="s">
        <v>189</v>
      </c>
      <c r="L307" s="61"/>
      <c r="M307" s="200" t="s">
        <v>21</v>
      </c>
      <c r="N307" s="201" t="s">
        <v>41</v>
      </c>
      <c r="O307" s="42"/>
      <c r="P307" s="202">
        <f>O307*H307</f>
        <v>0</v>
      </c>
      <c r="Q307" s="202">
        <v>2.5999999999999998E-4</v>
      </c>
      <c r="R307" s="202">
        <f>Q307*H307</f>
        <v>6.2399999999999988E-4</v>
      </c>
      <c r="S307" s="202">
        <v>0</v>
      </c>
      <c r="T307" s="203">
        <f>S307*H307</f>
        <v>0</v>
      </c>
      <c r="AR307" s="24" t="s">
        <v>277</v>
      </c>
      <c r="AT307" s="24" t="s">
        <v>185</v>
      </c>
      <c r="AU307" s="24" t="s">
        <v>80</v>
      </c>
      <c r="AY307" s="24" t="s">
        <v>182</v>
      </c>
      <c r="BE307" s="204">
        <f>IF(N307="základní",J307,0)</f>
        <v>0</v>
      </c>
      <c r="BF307" s="204">
        <f>IF(N307="snížená",J307,0)</f>
        <v>0</v>
      </c>
      <c r="BG307" s="204">
        <f>IF(N307="zákl. přenesená",J307,0)</f>
        <v>0</v>
      </c>
      <c r="BH307" s="204">
        <f>IF(N307="sníž. přenesená",J307,0)</f>
        <v>0</v>
      </c>
      <c r="BI307" s="204">
        <f>IF(N307="nulová",J307,0)</f>
        <v>0</v>
      </c>
      <c r="BJ307" s="24" t="s">
        <v>78</v>
      </c>
      <c r="BK307" s="204">
        <f>ROUND(I307*H307,2)</f>
        <v>0</v>
      </c>
      <c r="BL307" s="24" t="s">
        <v>277</v>
      </c>
      <c r="BM307" s="24" t="s">
        <v>569</v>
      </c>
    </row>
    <row r="308" spans="2:65" s="1" customFormat="1" ht="27">
      <c r="B308" s="41"/>
      <c r="C308" s="63"/>
      <c r="D308" s="205" t="s">
        <v>192</v>
      </c>
      <c r="E308" s="63"/>
      <c r="F308" s="206" t="s">
        <v>570</v>
      </c>
      <c r="G308" s="63"/>
      <c r="H308" s="63"/>
      <c r="I308" s="164"/>
      <c r="J308" s="63"/>
      <c r="K308" s="63"/>
      <c r="L308" s="61"/>
      <c r="M308" s="207"/>
      <c r="N308" s="42"/>
      <c r="O308" s="42"/>
      <c r="P308" s="42"/>
      <c r="Q308" s="42"/>
      <c r="R308" s="42"/>
      <c r="S308" s="42"/>
      <c r="T308" s="78"/>
      <c r="AT308" s="24" t="s">
        <v>192</v>
      </c>
      <c r="AU308" s="24" t="s">
        <v>80</v>
      </c>
    </row>
    <row r="309" spans="2:65" s="11" customFormat="1">
      <c r="B309" s="208"/>
      <c r="C309" s="209"/>
      <c r="D309" s="205" t="s">
        <v>199</v>
      </c>
      <c r="E309" s="210" t="s">
        <v>21</v>
      </c>
      <c r="F309" s="211" t="s">
        <v>319</v>
      </c>
      <c r="G309" s="209"/>
      <c r="H309" s="212">
        <v>2.4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199</v>
      </c>
      <c r="AU309" s="218" t="s">
        <v>80</v>
      </c>
      <c r="AV309" s="11" t="s">
        <v>80</v>
      </c>
      <c r="AW309" s="11" t="s">
        <v>34</v>
      </c>
      <c r="AX309" s="11" t="s">
        <v>78</v>
      </c>
      <c r="AY309" s="218" t="s">
        <v>182</v>
      </c>
    </row>
    <row r="310" spans="2:65" s="1" customFormat="1" ht="25.5" customHeight="1">
      <c r="B310" s="41"/>
      <c r="C310" s="219" t="s">
        <v>571</v>
      </c>
      <c r="D310" s="219" t="s">
        <v>207</v>
      </c>
      <c r="E310" s="220" t="s">
        <v>572</v>
      </c>
      <c r="F310" s="221" t="s">
        <v>573</v>
      </c>
      <c r="G310" s="222" t="s">
        <v>188</v>
      </c>
      <c r="H310" s="223">
        <v>1</v>
      </c>
      <c r="I310" s="224"/>
      <c r="J310" s="225">
        <f>ROUND(I310*H310,2)</f>
        <v>0</v>
      </c>
      <c r="K310" s="221" t="s">
        <v>21</v>
      </c>
      <c r="L310" s="226"/>
      <c r="M310" s="227" t="s">
        <v>21</v>
      </c>
      <c r="N310" s="228" t="s">
        <v>41</v>
      </c>
      <c r="O310" s="42"/>
      <c r="P310" s="202">
        <f>O310*H310</f>
        <v>0</v>
      </c>
      <c r="Q310" s="202">
        <v>5.8999999999999997E-2</v>
      </c>
      <c r="R310" s="202">
        <f>Q310*H310</f>
        <v>5.8999999999999997E-2</v>
      </c>
      <c r="S310" s="202">
        <v>0</v>
      </c>
      <c r="T310" s="203">
        <f>S310*H310</f>
        <v>0</v>
      </c>
      <c r="AR310" s="24" t="s">
        <v>382</v>
      </c>
      <c r="AT310" s="24" t="s">
        <v>207</v>
      </c>
      <c r="AU310" s="24" t="s">
        <v>80</v>
      </c>
      <c r="AY310" s="24" t="s">
        <v>182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24" t="s">
        <v>78</v>
      </c>
      <c r="BK310" s="204">
        <f>ROUND(I310*H310,2)</f>
        <v>0</v>
      </c>
      <c r="BL310" s="24" t="s">
        <v>277</v>
      </c>
      <c r="BM310" s="24" t="s">
        <v>574</v>
      </c>
    </row>
    <row r="311" spans="2:65" s="1" customFormat="1" ht="27">
      <c r="B311" s="41"/>
      <c r="C311" s="63"/>
      <c r="D311" s="205" t="s">
        <v>192</v>
      </c>
      <c r="E311" s="63"/>
      <c r="F311" s="206" t="s">
        <v>573</v>
      </c>
      <c r="G311" s="63"/>
      <c r="H311" s="63"/>
      <c r="I311" s="164"/>
      <c r="J311" s="63"/>
      <c r="K311" s="63"/>
      <c r="L311" s="61"/>
      <c r="M311" s="207"/>
      <c r="N311" s="42"/>
      <c r="O311" s="42"/>
      <c r="P311" s="42"/>
      <c r="Q311" s="42"/>
      <c r="R311" s="42"/>
      <c r="S311" s="42"/>
      <c r="T311" s="78"/>
      <c r="AT311" s="24" t="s">
        <v>192</v>
      </c>
      <c r="AU311" s="24" t="s">
        <v>80</v>
      </c>
    </row>
    <row r="312" spans="2:65" s="1" customFormat="1" ht="25.5" customHeight="1">
      <c r="B312" s="41"/>
      <c r="C312" s="193" t="s">
        <v>575</v>
      </c>
      <c r="D312" s="193" t="s">
        <v>185</v>
      </c>
      <c r="E312" s="194" t="s">
        <v>576</v>
      </c>
      <c r="F312" s="195" t="s">
        <v>577</v>
      </c>
      <c r="G312" s="196" t="s">
        <v>188</v>
      </c>
      <c r="H312" s="197">
        <v>2</v>
      </c>
      <c r="I312" s="198"/>
      <c r="J312" s="199">
        <f>ROUND(I312*H312,2)</f>
        <v>0</v>
      </c>
      <c r="K312" s="195" t="s">
        <v>189</v>
      </c>
      <c r="L312" s="61"/>
      <c r="M312" s="200" t="s">
        <v>21</v>
      </c>
      <c r="N312" s="201" t="s">
        <v>41</v>
      </c>
      <c r="O312" s="42"/>
      <c r="P312" s="202">
        <f>O312*H312</f>
        <v>0</v>
      </c>
      <c r="Q312" s="202">
        <v>0</v>
      </c>
      <c r="R312" s="202">
        <f>Q312*H312</f>
        <v>0</v>
      </c>
      <c r="S312" s="202">
        <v>0</v>
      </c>
      <c r="T312" s="203">
        <f>S312*H312</f>
        <v>0</v>
      </c>
      <c r="AR312" s="24" t="s">
        <v>277</v>
      </c>
      <c r="AT312" s="24" t="s">
        <v>185</v>
      </c>
      <c r="AU312" s="24" t="s">
        <v>80</v>
      </c>
      <c r="AY312" s="24" t="s">
        <v>182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24" t="s">
        <v>78</v>
      </c>
      <c r="BK312" s="204">
        <f>ROUND(I312*H312,2)</f>
        <v>0</v>
      </c>
      <c r="BL312" s="24" t="s">
        <v>277</v>
      </c>
      <c r="BM312" s="24" t="s">
        <v>578</v>
      </c>
    </row>
    <row r="313" spans="2:65" s="1" customFormat="1" ht="27">
      <c r="B313" s="41"/>
      <c r="C313" s="63"/>
      <c r="D313" s="205" t="s">
        <v>192</v>
      </c>
      <c r="E313" s="63"/>
      <c r="F313" s="206" t="s">
        <v>579</v>
      </c>
      <c r="G313" s="63"/>
      <c r="H313" s="63"/>
      <c r="I313" s="164"/>
      <c r="J313" s="63"/>
      <c r="K313" s="63"/>
      <c r="L313" s="61"/>
      <c r="M313" s="207"/>
      <c r="N313" s="42"/>
      <c r="O313" s="42"/>
      <c r="P313" s="42"/>
      <c r="Q313" s="42"/>
      <c r="R313" s="42"/>
      <c r="S313" s="42"/>
      <c r="T313" s="78"/>
      <c r="AT313" s="24" t="s">
        <v>192</v>
      </c>
      <c r="AU313" s="24" t="s">
        <v>80</v>
      </c>
    </row>
    <row r="314" spans="2:65" s="1" customFormat="1" ht="25.5" customHeight="1">
      <c r="B314" s="41"/>
      <c r="C314" s="219" t="s">
        <v>580</v>
      </c>
      <c r="D314" s="219" t="s">
        <v>207</v>
      </c>
      <c r="E314" s="220" t="s">
        <v>581</v>
      </c>
      <c r="F314" s="221" t="s">
        <v>582</v>
      </c>
      <c r="G314" s="222" t="s">
        <v>188</v>
      </c>
      <c r="H314" s="223">
        <v>2</v>
      </c>
      <c r="I314" s="224"/>
      <c r="J314" s="225">
        <f>ROUND(I314*H314,2)</f>
        <v>0</v>
      </c>
      <c r="K314" s="221" t="s">
        <v>21</v>
      </c>
      <c r="L314" s="226"/>
      <c r="M314" s="227" t="s">
        <v>21</v>
      </c>
      <c r="N314" s="228" t="s">
        <v>41</v>
      </c>
      <c r="O314" s="42"/>
      <c r="P314" s="202">
        <f>O314*H314</f>
        <v>0</v>
      </c>
      <c r="Q314" s="202">
        <v>1.6E-2</v>
      </c>
      <c r="R314" s="202">
        <f>Q314*H314</f>
        <v>3.2000000000000001E-2</v>
      </c>
      <c r="S314" s="202">
        <v>0</v>
      </c>
      <c r="T314" s="203">
        <f>S314*H314</f>
        <v>0</v>
      </c>
      <c r="AR314" s="24" t="s">
        <v>382</v>
      </c>
      <c r="AT314" s="24" t="s">
        <v>207</v>
      </c>
      <c r="AU314" s="24" t="s">
        <v>80</v>
      </c>
      <c r="AY314" s="24" t="s">
        <v>182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24" t="s">
        <v>78</v>
      </c>
      <c r="BK314" s="204">
        <f>ROUND(I314*H314,2)</f>
        <v>0</v>
      </c>
      <c r="BL314" s="24" t="s">
        <v>277</v>
      </c>
      <c r="BM314" s="24" t="s">
        <v>583</v>
      </c>
    </row>
    <row r="315" spans="2:65" s="1" customFormat="1" ht="27">
      <c r="B315" s="41"/>
      <c r="C315" s="63"/>
      <c r="D315" s="205" t="s">
        <v>192</v>
      </c>
      <c r="E315" s="63"/>
      <c r="F315" s="206" t="s">
        <v>582</v>
      </c>
      <c r="G315" s="63"/>
      <c r="H315" s="63"/>
      <c r="I315" s="164"/>
      <c r="J315" s="63"/>
      <c r="K315" s="63"/>
      <c r="L315" s="61"/>
      <c r="M315" s="207"/>
      <c r="N315" s="42"/>
      <c r="O315" s="42"/>
      <c r="P315" s="42"/>
      <c r="Q315" s="42"/>
      <c r="R315" s="42"/>
      <c r="S315" s="42"/>
      <c r="T315" s="78"/>
      <c r="AT315" s="24" t="s">
        <v>192</v>
      </c>
      <c r="AU315" s="24" t="s">
        <v>80</v>
      </c>
    </row>
    <row r="316" spans="2:65" s="1" customFormat="1" ht="25.5" customHeight="1">
      <c r="B316" s="41"/>
      <c r="C316" s="193" t="s">
        <v>584</v>
      </c>
      <c r="D316" s="193" t="s">
        <v>185</v>
      </c>
      <c r="E316" s="194" t="s">
        <v>585</v>
      </c>
      <c r="F316" s="195" t="s">
        <v>586</v>
      </c>
      <c r="G316" s="196" t="s">
        <v>188</v>
      </c>
      <c r="H316" s="197">
        <v>1</v>
      </c>
      <c r="I316" s="198"/>
      <c r="J316" s="199">
        <f>ROUND(I316*H316,2)</f>
        <v>0</v>
      </c>
      <c r="K316" s="195" t="s">
        <v>189</v>
      </c>
      <c r="L316" s="61"/>
      <c r="M316" s="200" t="s">
        <v>21</v>
      </c>
      <c r="N316" s="201" t="s">
        <v>41</v>
      </c>
      <c r="O316" s="42"/>
      <c r="P316" s="202">
        <f>O316*H316</f>
        <v>0</v>
      </c>
      <c r="Q316" s="202">
        <v>0</v>
      </c>
      <c r="R316" s="202">
        <f>Q316*H316</f>
        <v>0</v>
      </c>
      <c r="S316" s="202">
        <v>0</v>
      </c>
      <c r="T316" s="203">
        <f>S316*H316</f>
        <v>0</v>
      </c>
      <c r="AR316" s="24" t="s">
        <v>277</v>
      </c>
      <c r="AT316" s="24" t="s">
        <v>185</v>
      </c>
      <c r="AU316" s="24" t="s">
        <v>80</v>
      </c>
      <c r="AY316" s="24" t="s">
        <v>182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24" t="s">
        <v>78</v>
      </c>
      <c r="BK316" s="204">
        <f>ROUND(I316*H316,2)</f>
        <v>0</v>
      </c>
      <c r="BL316" s="24" t="s">
        <v>277</v>
      </c>
      <c r="BM316" s="24" t="s">
        <v>587</v>
      </c>
    </row>
    <row r="317" spans="2:65" s="1" customFormat="1" ht="27">
      <c r="B317" s="41"/>
      <c r="C317" s="63"/>
      <c r="D317" s="205" t="s">
        <v>192</v>
      </c>
      <c r="E317" s="63"/>
      <c r="F317" s="206" t="s">
        <v>588</v>
      </c>
      <c r="G317" s="63"/>
      <c r="H317" s="63"/>
      <c r="I317" s="164"/>
      <c r="J317" s="63"/>
      <c r="K317" s="63"/>
      <c r="L317" s="61"/>
      <c r="M317" s="207"/>
      <c r="N317" s="42"/>
      <c r="O317" s="42"/>
      <c r="P317" s="42"/>
      <c r="Q317" s="42"/>
      <c r="R317" s="42"/>
      <c r="S317" s="42"/>
      <c r="T317" s="78"/>
      <c r="AT317" s="24" t="s">
        <v>192</v>
      </c>
      <c r="AU317" s="24" t="s">
        <v>80</v>
      </c>
    </row>
    <row r="318" spans="2:65" s="1" customFormat="1" ht="25.5" customHeight="1">
      <c r="B318" s="41"/>
      <c r="C318" s="219" t="s">
        <v>589</v>
      </c>
      <c r="D318" s="219" t="s">
        <v>207</v>
      </c>
      <c r="E318" s="220" t="s">
        <v>590</v>
      </c>
      <c r="F318" s="221" t="s">
        <v>591</v>
      </c>
      <c r="G318" s="222" t="s">
        <v>188</v>
      </c>
      <c r="H318" s="223">
        <v>1</v>
      </c>
      <c r="I318" s="224"/>
      <c r="J318" s="225">
        <f>ROUND(I318*H318,2)</f>
        <v>0</v>
      </c>
      <c r="K318" s="221" t="s">
        <v>189</v>
      </c>
      <c r="L318" s="226"/>
      <c r="M318" s="227" t="s">
        <v>21</v>
      </c>
      <c r="N318" s="228" t="s">
        <v>41</v>
      </c>
      <c r="O318" s="42"/>
      <c r="P318" s="202">
        <f>O318*H318</f>
        <v>0</v>
      </c>
      <c r="Q318" s="202">
        <v>1.7500000000000002E-2</v>
      </c>
      <c r="R318" s="202">
        <f>Q318*H318</f>
        <v>1.7500000000000002E-2</v>
      </c>
      <c r="S318" s="202">
        <v>0</v>
      </c>
      <c r="T318" s="203">
        <f>S318*H318</f>
        <v>0</v>
      </c>
      <c r="AR318" s="24" t="s">
        <v>382</v>
      </c>
      <c r="AT318" s="24" t="s">
        <v>207</v>
      </c>
      <c r="AU318" s="24" t="s">
        <v>80</v>
      </c>
      <c r="AY318" s="24" t="s">
        <v>182</v>
      </c>
      <c r="BE318" s="204">
        <f>IF(N318="základní",J318,0)</f>
        <v>0</v>
      </c>
      <c r="BF318" s="204">
        <f>IF(N318="snížená",J318,0)</f>
        <v>0</v>
      </c>
      <c r="BG318" s="204">
        <f>IF(N318="zákl. přenesená",J318,0)</f>
        <v>0</v>
      </c>
      <c r="BH318" s="204">
        <f>IF(N318="sníž. přenesená",J318,0)</f>
        <v>0</v>
      </c>
      <c r="BI318" s="204">
        <f>IF(N318="nulová",J318,0)</f>
        <v>0</v>
      </c>
      <c r="BJ318" s="24" t="s">
        <v>78</v>
      </c>
      <c r="BK318" s="204">
        <f>ROUND(I318*H318,2)</f>
        <v>0</v>
      </c>
      <c r="BL318" s="24" t="s">
        <v>277</v>
      </c>
      <c r="BM318" s="24" t="s">
        <v>592</v>
      </c>
    </row>
    <row r="319" spans="2:65" s="1" customFormat="1">
      <c r="B319" s="41"/>
      <c r="C319" s="63"/>
      <c r="D319" s="205" t="s">
        <v>192</v>
      </c>
      <c r="E319" s="63"/>
      <c r="F319" s="206" t="s">
        <v>593</v>
      </c>
      <c r="G319" s="63"/>
      <c r="H319" s="63"/>
      <c r="I319" s="164"/>
      <c r="J319" s="63"/>
      <c r="K319" s="63"/>
      <c r="L319" s="61"/>
      <c r="M319" s="207"/>
      <c r="N319" s="42"/>
      <c r="O319" s="42"/>
      <c r="P319" s="42"/>
      <c r="Q319" s="42"/>
      <c r="R319" s="42"/>
      <c r="S319" s="42"/>
      <c r="T319" s="78"/>
      <c r="AT319" s="24" t="s">
        <v>192</v>
      </c>
      <c r="AU319" s="24" t="s">
        <v>80</v>
      </c>
    </row>
    <row r="320" spans="2:65" s="1" customFormat="1" ht="16.5" customHeight="1">
      <c r="B320" s="41"/>
      <c r="C320" s="193" t="s">
        <v>594</v>
      </c>
      <c r="D320" s="193" t="s">
        <v>185</v>
      </c>
      <c r="E320" s="194" t="s">
        <v>595</v>
      </c>
      <c r="F320" s="195" t="s">
        <v>596</v>
      </c>
      <c r="G320" s="196" t="s">
        <v>188</v>
      </c>
      <c r="H320" s="197">
        <v>9</v>
      </c>
      <c r="I320" s="198"/>
      <c r="J320" s="199">
        <f>ROUND(I320*H320,2)</f>
        <v>0</v>
      </c>
      <c r="K320" s="195" t="s">
        <v>21</v>
      </c>
      <c r="L320" s="61"/>
      <c r="M320" s="200" t="s">
        <v>21</v>
      </c>
      <c r="N320" s="201" t="s">
        <v>41</v>
      </c>
      <c r="O320" s="42"/>
      <c r="P320" s="202">
        <f>O320*H320</f>
        <v>0</v>
      </c>
      <c r="Q320" s="202">
        <v>0</v>
      </c>
      <c r="R320" s="202">
        <f>Q320*H320</f>
        <v>0</v>
      </c>
      <c r="S320" s="202">
        <v>0</v>
      </c>
      <c r="T320" s="203">
        <f>S320*H320</f>
        <v>0</v>
      </c>
      <c r="AR320" s="24" t="s">
        <v>277</v>
      </c>
      <c r="AT320" s="24" t="s">
        <v>185</v>
      </c>
      <c r="AU320" s="24" t="s">
        <v>80</v>
      </c>
      <c r="AY320" s="24" t="s">
        <v>182</v>
      </c>
      <c r="BE320" s="204">
        <f>IF(N320="základní",J320,0)</f>
        <v>0</v>
      </c>
      <c r="BF320" s="204">
        <f>IF(N320="snížená",J320,0)</f>
        <v>0</v>
      </c>
      <c r="BG320" s="204">
        <f>IF(N320="zákl. přenesená",J320,0)</f>
        <v>0</v>
      </c>
      <c r="BH320" s="204">
        <f>IF(N320="sníž. přenesená",J320,0)</f>
        <v>0</v>
      </c>
      <c r="BI320" s="204">
        <f>IF(N320="nulová",J320,0)</f>
        <v>0</v>
      </c>
      <c r="BJ320" s="24" t="s">
        <v>78</v>
      </c>
      <c r="BK320" s="204">
        <f>ROUND(I320*H320,2)</f>
        <v>0</v>
      </c>
      <c r="BL320" s="24" t="s">
        <v>277</v>
      </c>
      <c r="BM320" s="24" t="s">
        <v>597</v>
      </c>
    </row>
    <row r="321" spans="2:65" s="1" customFormat="1">
      <c r="B321" s="41"/>
      <c r="C321" s="63"/>
      <c r="D321" s="205" t="s">
        <v>192</v>
      </c>
      <c r="E321" s="63"/>
      <c r="F321" s="206" t="s">
        <v>596</v>
      </c>
      <c r="G321" s="63"/>
      <c r="H321" s="63"/>
      <c r="I321" s="164"/>
      <c r="J321" s="63"/>
      <c r="K321" s="63"/>
      <c r="L321" s="61"/>
      <c r="M321" s="207"/>
      <c r="N321" s="42"/>
      <c r="O321" s="42"/>
      <c r="P321" s="42"/>
      <c r="Q321" s="42"/>
      <c r="R321" s="42"/>
      <c r="S321" s="42"/>
      <c r="T321" s="78"/>
      <c r="AT321" s="24" t="s">
        <v>192</v>
      </c>
      <c r="AU321" s="24" t="s">
        <v>80</v>
      </c>
    </row>
    <row r="322" spans="2:65" s="11" customFormat="1">
      <c r="B322" s="208"/>
      <c r="C322" s="209"/>
      <c r="D322" s="205" t="s">
        <v>199</v>
      </c>
      <c r="E322" s="210" t="s">
        <v>21</v>
      </c>
      <c r="F322" s="211" t="s">
        <v>598</v>
      </c>
      <c r="G322" s="209"/>
      <c r="H322" s="212">
        <v>3</v>
      </c>
      <c r="I322" s="213"/>
      <c r="J322" s="209"/>
      <c r="K322" s="209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199</v>
      </c>
      <c r="AU322" s="218" t="s">
        <v>80</v>
      </c>
      <c r="AV322" s="11" t="s">
        <v>80</v>
      </c>
      <c r="AW322" s="11" t="s">
        <v>34</v>
      </c>
      <c r="AX322" s="11" t="s">
        <v>70</v>
      </c>
      <c r="AY322" s="218" t="s">
        <v>182</v>
      </c>
    </row>
    <row r="323" spans="2:65" s="11" customFormat="1">
      <c r="B323" s="208"/>
      <c r="C323" s="209"/>
      <c r="D323" s="205" t="s">
        <v>199</v>
      </c>
      <c r="E323" s="210" t="s">
        <v>21</v>
      </c>
      <c r="F323" s="211" t="s">
        <v>599</v>
      </c>
      <c r="G323" s="209"/>
      <c r="H323" s="212">
        <v>2</v>
      </c>
      <c r="I323" s="213"/>
      <c r="J323" s="209"/>
      <c r="K323" s="209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199</v>
      </c>
      <c r="AU323" s="218" t="s">
        <v>80</v>
      </c>
      <c r="AV323" s="11" t="s">
        <v>80</v>
      </c>
      <c r="AW323" s="11" t="s">
        <v>34</v>
      </c>
      <c r="AX323" s="11" t="s">
        <v>70</v>
      </c>
      <c r="AY323" s="218" t="s">
        <v>182</v>
      </c>
    </row>
    <row r="324" spans="2:65" s="11" customFormat="1">
      <c r="B324" s="208"/>
      <c r="C324" s="209"/>
      <c r="D324" s="205" t="s">
        <v>199</v>
      </c>
      <c r="E324" s="210" t="s">
        <v>21</v>
      </c>
      <c r="F324" s="211" t="s">
        <v>564</v>
      </c>
      <c r="G324" s="209"/>
      <c r="H324" s="212">
        <v>2</v>
      </c>
      <c r="I324" s="213"/>
      <c r="J324" s="209"/>
      <c r="K324" s="209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199</v>
      </c>
      <c r="AU324" s="218" t="s">
        <v>80</v>
      </c>
      <c r="AV324" s="11" t="s">
        <v>80</v>
      </c>
      <c r="AW324" s="11" t="s">
        <v>34</v>
      </c>
      <c r="AX324" s="11" t="s">
        <v>70</v>
      </c>
      <c r="AY324" s="218" t="s">
        <v>182</v>
      </c>
    </row>
    <row r="325" spans="2:65" s="11" customFormat="1">
      <c r="B325" s="208"/>
      <c r="C325" s="209"/>
      <c r="D325" s="205" t="s">
        <v>199</v>
      </c>
      <c r="E325" s="210" t="s">
        <v>21</v>
      </c>
      <c r="F325" s="211" t="s">
        <v>600</v>
      </c>
      <c r="G325" s="209"/>
      <c r="H325" s="212">
        <v>2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199</v>
      </c>
      <c r="AU325" s="218" t="s">
        <v>80</v>
      </c>
      <c r="AV325" s="11" t="s">
        <v>80</v>
      </c>
      <c r="AW325" s="11" t="s">
        <v>34</v>
      </c>
      <c r="AX325" s="11" t="s">
        <v>70</v>
      </c>
      <c r="AY325" s="218" t="s">
        <v>182</v>
      </c>
    </row>
    <row r="326" spans="2:65" s="12" customFormat="1">
      <c r="B326" s="229"/>
      <c r="C326" s="230"/>
      <c r="D326" s="205" t="s">
        <v>199</v>
      </c>
      <c r="E326" s="231" t="s">
        <v>21</v>
      </c>
      <c r="F326" s="232" t="s">
        <v>299</v>
      </c>
      <c r="G326" s="230"/>
      <c r="H326" s="233">
        <v>9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199</v>
      </c>
      <c r="AU326" s="239" t="s">
        <v>80</v>
      </c>
      <c r="AV326" s="12" t="s">
        <v>190</v>
      </c>
      <c r="AW326" s="12" t="s">
        <v>34</v>
      </c>
      <c r="AX326" s="12" t="s">
        <v>78</v>
      </c>
      <c r="AY326" s="239" t="s">
        <v>182</v>
      </c>
    </row>
    <row r="327" spans="2:65" s="1" customFormat="1" ht="25.5" customHeight="1">
      <c r="B327" s="41"/>
      <c r="C327" s="193" t="s">
        <v>601</v>
      </c>
      <c r="D327" s="193" t="s">
        <v>185</v>
      </c>
      <c r="E327" s="194" t="s">
        <v>602</v>
      </c>
      <c r="F327" s="195" t="s">
        <v>603</v>
      </c>
      <c r="G327" s="196" t="s">
        <v>188</v>
      </c>
      <c r="H327" s="197">
        <v>1</v>
      </c>
      <c r="I327" s="198"/>
      <c r="J327" s="199">
        <f>ROUND(I327*H327,2)</f>
        <v>0</v>
      </c>
      <c r="K327" s="195" t="s">
        <v>189</v>
      </c>
      <c r="L327" s="61"/>
      <c r="M327" s="200" t="s">
        <v>21</v>
      </c>
      <c r="N327" s="201" t="s">
        <v>41</v>
      </c>
      <c r="O327" s="42"/>
      <c r="P327" s="202">
        <f>O327*H327</f>
        <v>0</v>
      </c>
      <c r="Q327" s="202">
        <v>0</v>
      </c>
      <c r="R327" s="202">
        <f>Q327*H327</f>
        <v>0</v>
      </c>
      <c r="S327" s="202">
        <v>0</v>
      </c>
      <c r="T327" s="203">
        <f>S327*H327</f>
        <v>0</v>
      </c>
      <c r="AR327" s="24" t="s">
        <v>277</v>
      </c>
      <c r="AT327" s="24" t="s">
        <v>185</v>
      </c>
      <c r="AU327" s="24" t="s">
        <v>80</v>
      </c>
      <c r="AY327" s="24" t="s">
        <v>182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24" t="s">
        <v>78</v>
      </c>
      <c r="BK327" s="204">
        <f>ROUND(I327*H327,2)</f>
        <v>0</v>
      </c>
      <c r="BL327" s="24" t="s">
        <v>277</v>
      </c>
      <c r="BM327" s="24" t="s">
        <v>604</v>
      </c>
    </row>
    <row r="328" spans="2:65" s="1" customFormat="1" ht="27">
      <c r="B328" s="41"/>
      <c r="C328" s="63"/>
      <c r="D328" s="205" t="s">
        <v>192</v>
      </c>
      <c r="E328" s="63"/>
      <c r="F328" s="206" t="s">
        <v>605</v>
      </c>
      <c r="G328" s="63"/>
      <c r="H328" s="63"/>
      <c r="I328" s="164"/>
      <c r="J328" s="63"/>
      <c r="K328" s="63"/>
      <c r="L328" s="61"/>
      <c r="M328" s="207"/>
      <c r="N328" s="42"/>
      <c r="O328" s="42"/>
      <c r="P328" s="42"/>
      <c r="Q328" s="42"/>
      <c r="R328" s="42"/>
      <c r="S328" s="42"/>
      <c r="T328" s="78"/>
      <c r="AT328" s="24" t="s">
        <v>192</v>
      </c>
      <c r="AU328" s="24" t="s">
        <v>80</v>
      </c>
    </row>
    <row r="329" spans="2:65" s="1" customFormat="1" ht="25.5" customHeight="1">
      <c r="B329" s="41"/>
      <c r="C329" s="219" t="s">
        <v>606</v>
      </c>
      <c r="D329" s="219" t="s">
        <v>207</v>
      </c>
      <c r="E329" s="220" t="s">
        <v>607</v>
      </c>
      <c r="F329" s="221" t="s">
        <v>608</v>
      </c>
      <c r="G329" s="222" t="s">
        <v>188</v>
      </c>
      <c r="H329" s="223">
        <v>1</v>
      </c>
      <c r="I329" s="224"/>
      <c r="J329" s="225">
        <f>ROUND(I329*H329,2)</f>
        <v>0</v>
      </c>
      <c r="K329" s="221" t="s">
        <v>21</v>
      </c>
      <c r="L329" s="226"/>
      <c r="M329" s="227" t="s">
        <v>21</v>
      </c>
      <c r="N329" s="228" t="s">
        <v>41</v>
      </c>
      <c r="O329" s="42"/>
      <c r="P329" s="202">
        <f>O329*H329</f>
        <v>0</v>
      </c>
      <c r="Q329" s="202">
        <v>3.7999999999999999E-2</v>
      </c>
      <c r="R329" s="202">
        <f>Q329*H329</f>
        <v>3.7999999999999999E-2</v>
      </c>
      <c r="S329" s="202">
        <v>0</v>
      </c>
      <c r="T329" s="203">
        <f>S329*H329</f>
        <v>0</v>
      </c>
      <c r="AR329" s="24" t="s">
        <v>382</v>
      </c>
      <c r="AT329" s="24" t="s">
        <v>207</v>
      </c>
      <c r="AU329" s="24" t="s">
        <v>80</v>
      </c>
      <c r="AY329" s="24" t="s">
        <v>182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24" t="s">
        <v>78</v>
      </c>
      <c r="BK329" s="204">
        <f>ROUND(I329*H329,2)</f>
        <v>0</v>
      </c>
      <c r="BL329" s="24" t="s">
        <v>277</v>
      </c>
      <c r="BM329" s="24" t="s">
        <v>609</v>
      </c>
    </row>
    <row r="330" spans="2:65" s="1" customFormat="1">
      <c r="B330" s="41"/>
      <c r="C330" s="63"/>
      <c r="D330" s="205" t="s">
        <v>192</v>
      </c>
      <c r="E330" s="63"/>
      <c r="F330" s="206" t="s">
        <v>608</v>
      </c>
      <c r="G330" s="63"/>
      <c r="H330" s="63"/>
      <c r="I330" s="164"/>
      <c r="J330" s="63"/>
      <c r="K330" s="63"/>
      <c r="L330" s="61"/>
      <c r="M330" s="207"/>
      <c r="N330" s="42"/>
      <c r="O330" s="42"/>
      <c r="P330" s="42"/>
      <c r="Q330" s="42"/>
      <c r="R330" s="42"/>
      <c r="S330" s="42"/>
      <c r="T330" s="78"/>
      <c r="AT330" s="24" t="s">
        <v>192</v>
      </c>
      <c r="AU330" s="24" t="s">
        <v>80</v>
      </c>
    </row>
    <row r="331" spans="2:65" s="11" customFormat="1">
      <c r="B331" s="208"/>
      <c r="C331" s="209"/>
      <c r="D331" s="205" t="s">
        <v>199</v>
      </c>
      <c r="E331" s="210" t="s">
        <v>21</v>
      </c>
      <c r="F331" s="211" t="s">
        <v>610</v>
      </c>
      <c r="G331" s="209"/>
      <c r="H331" s="212">
        <v>1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199</v>
      </c>
      <c r="AU331" s="218" t="s">
        <v>80</v>
      </c>
      <c r="AV331" s="11" t="s">
        <v>80</v>
      </c>
      <c r="AW331" s="11" t="s">
        <v>34</v>
      </c>
      <c r="AX331" s="11" t="s">
        <v>78</v>
      </c>
      <c r="AY331" s="218" t="s">
        <v>182</v>
      </c>
    </row>
    <row r="332" spans="2:65" s="1" customFormat="1" ht="16.5" customHeight="1">
      <c r="B332" s="41"/>
      <c r="C332" s="193" t="s">
        <v>611</v>
      </c>
      <c r="D332" s="193" t="s">
        <v>185</v>
      </c>
      <c r="E332" s="194" t="s">
        <v>612</v>
      </c>
      <c r="F332" s="195" t="s">
        <v>613</v>
      </c>
      <c r="G332" s="196" t="s">
        <v>188</v>
      </c>
      <c r="H332" s="197">
        <v>1</v>
      </c>
      <c r="I332" s="198"/>
      <c r="J332" s="199">
        <f>ROUND(I332*H332,2)</f>
        <v>0</v>
      </c>
      <c r="K332" s="195" t="s">
        <v>21</v>
      </c>
      <c r="L332" s="61"/>
      <c r="M332" s="200" t="s">
        <v>21</v>
      </c>
      <c r="N332" s="201" t="s">
        <v>41</v>
      </c>
      <c r="O332" s="42"/>
      <c r="P332" s="202">
        <f>O332*H332</f>
        <v>0</v>
      </c>
      <c r="Q332" s="202">
        <v>0</v>
      </c>
      <c r="R332" s="202">
        <f>Q332*H332</f>
        <v>0</v>
      </c>
      <c r="S332" s="202">
        <v>0</v>
      </c>
      <c r="T332" s="203">
        <f>S332*H332</f>
        <v>0</v>
      </c>
      <c r="AR332" s="24" t="s">
        <v>277</v>
      </c>
      <c r="AT332" s="24" t="s">
        <v>185</v>
      </c>
      <c r="AU332" s="24" t="s">
        <v>80</v>
      </c>
      <c r="AY332" s="24" t="s">
        <v>182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24" t="s">
        <v>78</v>
      </c>
      <c r="BK332" s="204">
        <f>ROUND(I332*H332,2)</f>
        <v>0</v>
      </c>
      <c r="BL332" s="24" t="s">
        <v>277</v>
      </c>
      <c r="BM332" s="24" t="s">
        <v>614</v>
      </c>
    </row>
    <row r="333" spans="2:65" s="1" customFormat="1">
      <c r="B333" s="41"/>
      <c r="C333" s="63"/>
      <c r="D333" s="205" t="s">
        <v>192</v>
      </c>
      <c r="E333" s="63"/>
      <c r="F333" s="206" t="s">
        <v>613</v>
      </c>
      <c r="G333" s="63"/>
      <c r="H333" s="63"/>
      <c r="I333" s="164"/>
      <c r="J333" s="63"/>
      <c r="K333" s="63"/>
      <c r="L333" s="61"/>
      <c r="M333" s="207"/>
      <c r="N333" s="42"/>
      <c r="O333" s="42"/>
      <c r="P333" s="42"/>
      <c r="Q333" s="42"/>
      <c r="R333" s="42"/>
      <c r="S333" s="42"/>
      <c r="T333" s="78"/>
      <c r="AT333" s="24" t="s">
        <v>192</v>
      </c>
      <c r="AU333" s="24" t="s">
        <v>80</v>
      </c>
    </row>
    <row r="334" spans="2:65" s="11" customFormat="1">
      <c r="B334" s="208"/>
      <c r="C334" s="209"/>
      <c r="D334" s="205" t="s">
        <v>199</v>
      </c>
      <c r="E334" s="210" t="s">
        <v>21</v>
      </c>
      <c r="F334" s="211" t="s">
        <v>615</v>
      </c>
      <c r="G334" s="209"/>
      <c r="H334" s="212">
        <v>1</v>
      </c>
      <c r="I334" s="213"/>
      <c r="J334" s="209"/>
      <c r="K334" s="209"/>
      <c r="L334" s="214"/>
      <c r="M334" s="215"/>
      <c r="N334" s="216"/>
      <c r="O334" s="216"/>
      <c r="P334" s="216"/>
      <c r="Q334" s="216"/>
      <c r="R334" s="216"/>
      <c r="S334" s="216"/>
      <c r="T334" s="217"/>
      <c r="AT334" s="218" t="s">
        <v>199</v>
      </c>
      <c r="AU334" s="218" t="s">
        <v>80</v>
      </c>
      <c r="AV334" s="11" t="s">
        <v>80</v>
      </c>
      <c r="AW334" s="11" t="s">
        <v>34</v>
      </c>
      <c r="AX334" s="11" t="s">
        <v>70</v>
      </c>
      <c r="AY334" s="218" t="s">
        <v>182</v>
      </c>
    </row>
    <row r="335" spans="2:65" s="12" customFormat="1">
      <c r="B335" s="229"/>
      <c r="C335" s="230"/>
      <c r="D335" s="205" t="s">
        <v>199</v>
      </c>
      <c r="E335" s="231" t="s">
        <v>21</v>
      </c>
      <c r="F335" s="232" t="s">
        <v>299</v>
      </c>
      <c r="G335" s="230"/>
      <c r="H335" s="233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199</v>
      </c>
      <c r="AU335" s="239" t="s">
        <v>80</v>
      </c>
      <c r="AV335" s="12" t="s">
        <v>190</v>
      </c>
      <c r="AW335" s="12" t="s">
        <v>34</v>
      </c>
      <c r="AX335" s="12" t="s">
        <v>78</v>
      </c>
      <c r="AY335" s="239" t="s">
        <v>182</v>
      </c>
    </row>
    <row r="336" spans="2:65" s="1" customFormat="1" ht="16.5" customHeight="1">
      <c r="B336" s="41"/>
      <c r="C336" s="193" t="s">
        <v>616</v>
      </c>
      <c r="D336" s="193" t="s">
        <v>185</v>
      </c>
      <c r="E336" s="194" t="s">
        <v>617</v>
      </c>
      <c r="F336" s="195" t="s">
        <v>618</v>
      </c>
      <c r="G336" s="196" t="s">
        <v>188</v>
      </c>
      <c r="H336" s="197">
        <v>1</v>
      </c>
      <c r="I336" s="198"/>
      <c r="J336" s="199">
        <f>ROUND(I336*H336,2)</f>
        <v>0</v>
      </c>
      <c r="K336" s="195" t="s">
        <v>189</v>
      </c>
      <c r="L336" s="61"/>
      <c r="M336" s="200" t="s">
        <v>21</v>
      </c>
      <c r="N336" s="201" t="s">
        <v>41</v>
      </c>
      <c r="O336" s="42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AR336" s="24" t="s">
        <v>277</v>
      </c>
      <c r="AT336" s="24" t="s">
        <v>185</v>
      </c>
      <c r="AU336" s="24" t="s">
        <v>80</v>
      </c>
      <c r="AY336" s="24" t="s">
        <v>182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24" t="s">
        <v>78</v>
      </c>
      <c r="BK336" s="204">
        <f>ROUND(I336*H336,2)</f>
        <v>0</v>
      </c>
      <c r="BL336" s="24" t="s">
        <v>277</v>
      </c>
      <c r="BM336" s="24" t="s">
        <v>619</v>
      </c>
    </row>
    <row r="337" spans="2:65" s="1" customFormat="1">
      <c r="B337" s="41"/>
      <c r="C337" s="63"/>
      <c r="D337" s="205" t="s">
        <v>192</v>
      </c>
      <c r="E337" s="63"/>
      <c r="F337" s="206" t="s">
        <v>620</v>
      </c>
      <c r="G337" s="63"/>
      <c r="H337" s="63"/>
      <c r="I337" s="164"/>
      <c r="J337" s="63"/>
      <c r="K337" s="63"/>
      <c r="L337" s="61"/>
      <c r="M337" s="207"/>
      <c r="N337" s="42"/>
      <c r="O337" s="42"/>
      <c r="P337" s="42"/>
      <c r="Q337" s="42"/>
      <c r="R337" s="42"/>
      <c r="S337" s="42"/>
      <c r="T337" s="78"/>
      <c r="AT337" s="24" t="s">
        <v>192</v>
      </c>
      <c r="AU337" s="24" t="s">
        <v>80</v>
      </c>
    </row>
    <row r="338" spans="2:65" s="1" customFormat="1" ht="16.5" customHeight="1">
      <c r="B338" s="41"/>
      <c r="C338" s="219" t="s">
        <v>621</v>
      </c>
      <c r="D338" s="219" t="s">
        <v>207</v>
      </c>
      <c r="E338" s="220" t="s">
        <v>622</v>
      </c>
      <c r="F338" s="221" t="s">
        <v>623</v>
      </c>
      <c r="G338" s="222" t="s">
        <v>188</v>
      </c>
      <c r="H338" s="223">
        <v>1</v>
      </c>
      <c r="I338" s="224"/>
      <c r="J338" s="225">
        <f>ROUND(I338*H338,2)</f>
        <v>0</v>
      </c>
      <c r="K338" s="221" t="s">
        <v>21</v>
      </c>
      <c r="L338" s="226"/>
      <c r="M338" s="227" t="s">
        <v>21</v>
      </c>
      <c r="N338" s="228" t="s">
        <v>41</v>
      </c>
      <c r="O338" s="42"/>
      <c r="P338" s="202">
        <f>O338*H338</f>
        <v>0</v>
      </c>
      <c r="Q338" s="202">
        <v>3.2000000000000002E-3</v>
      </c>
      <c r="R338" s="202">
        <f>Q338*H338</f>
        <v>3.2000000000000002E-3</v>
      </c>
      <c r="S338" s="202">
        <v>0</v>
      </c>
      <c r="T338" s="203">
        <f>S338*H338</f>
        <v>0</v>
      </c>
      <c r="AR338" s="24" t="s">
        <v>382</v>
      </c>
      <c r="AT338" s="24" t="s">
        <v>207</v>
      </c>
      <c r="AU338" s="24" t="s">
        <v>80</v>
      </c>
      <c r="AY338" s="24" t="s">
        <v>182</v>
      </c>
      <c r="BE338" s="204">
        <f>IF(N338="základní",J338,0)</f>
        <v>0</v>
      </c>
      <c r="BF338" s="204">
        <f>IF(N338="snížená",J338,0)</f>
        <v>0</v>
      </c>
      <c r="BG338" s="204">
        <f>IF(N338="zákl. přenesená",J338,0)</f>
        <v>0</v>
      </c>
      <c r="BH338" s="204">
        <f>IF(N338="sníž. přenesená",J338,0)</f>
        <v>0</v>
      </c>
      <c r="BI338" s="204">
        <f>IF(N338="nulová",J338,0)</f>
        <v>0</v>
      </c>
      <c r="BJ338" s="24" t="s">
        <v>78</v>
      </c>
      <c r="BK338" s="204">
        <f>ROUND(I338*H338,2)</f>
        <v>0</v>
      </c>
      <c r="BL338" s="24" t="s">
        <v>277</v>
      </c>
      <c r="BM338" s="24" t="s">
        <v>624</v>
      </c>
    </row>
    <row r="339" spans="2:65" s="1" customFormat="1">
      <c r="B339" s="41"/>
      <c r="C339" s="63"/>
      <c r="D339" s="205" t="s">
        <v>192</v>
      </c>
      <c r="E339" s="63"/>
      <c r="F339" s="206" t="s">
        <v>623</v>
      </c>
      <c r="G339" s="63"/>
      <c r="H339" s="63"/>
      <c r="I339" s="164"/>
      <c r="J339" s="63"/>
      <c r="K339" s="63"/>
      <c r="L339" s="61"/>
      <c r="M339" s="207"/>
      <c r="N339" s="42"/>
      <c r="O339" s="42"/>
      <c r="P339" s="42"/>
      <c r="Q339" s="42"/>
      <c r="R339" s="42"/>
      <c r="S339" s="42"/>
      <c r="T339" s="78"/>
      <c r="AT339" s="24" t="s">
        <v>192</v>
      </c>
      <c r="AU339" s="24" t="s">
        <v>80</v>
      </c>
    </row>
    <row r="340" spans="2:65" s="1" customFormat="1" ht="16.5" customHeight="1">
      <c r="B340" s="41"/>
      <c r="C340" s="193" t="s">
        <v>625</v>
      </c>
      <c r="D340" s="193" t="s">
        <v>185</v>
      </c>
      <c r="E340" s="194" t="s">
        <v>626</v>
      </c>
      <c r="F340" s="195" t="s">
        <v>627</v>
      </c>
      <c r="G340" s="196" t="s">
        <v>188</v>
      </c>
      <c r="H340" s="197">
        <v>6</v>
      </c>
      <c r="I340" s="198"/>
      <c r="J340" s="199">
        <f>ROUND(I340*H340,2)</f>
        <v>0</v>
      </c>
      <c r="K340" s="195" t="s">
        <v>189</v>
      </c>
      <c r="L340" s="61"/>
      <c r="M340" s="200" t="s">
        <v>21</v>
      </c>
      <c r="N340" s="201" t="s">
        <v>41</v>
      </c>
      <c r="O340" s="42"/>
      <c r="P340" s="202">
        <f>O340*H340</f>
        <v>0</v>
      </c>
      <c r="Q340" s="202">
        <v>0</v>
      </c>
      <c r="R340" s="202">
        <f>Q340*H340</f>
        <v>0</v>
      </c>
      <c r="S340" s="202">
        <v>2.4E-2</v>
      </c>
      <c r="T340" s="203">
        <f>S340*H340</f>
        <v>0.14400000000000002</v>
      </c>
      <c r="AR340" s="24" t="s">
        <v>277</v>
      </c>
      <c r="AT340" s="24" t="s">
        <v>185</v>
      </c>
      <c r="AU340" s="24" t="s">
        <v>80</v>
      </c>
      <c r="AY340" s="24" t="s">
        <v>182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24" t="s">
        <v>78</v>
      </c>
      <c r="BK340" s="204">
        <f>ROUND(I340*H340,2)</f>
        <v>0</v>
      </c>
      <c r="BL340" s="24" t="s">
        <v>277</v>
      </c>
      <c r="BM340" s="24" t="s">
        <v>628</v>
      </c>
    </row>
    <row r="341" spans="2:65" s="1" customFormat="1" ht="27">
      <c r="B341" s="41"/>
      <c r="C341" s="63"/>
      <c r="D341" s="205" t="s">
        <v>192</v>
      </c>
      <c r="E341" s="63"/>
      <c r="F341" s="206" t="s">
        <v>629</v>
      </c>
      <c r="G341" s="63"/>
      <c r="H341" s="63"/>
      <c r="I341" s="164"/>
      <c r="J341" s="63"/>
      <c r="K341" s="63"/>
      <c r="L341" s="61"/>
      <c r="M341" s="207"/>
      <c r="N341" s="42"/>
      <c r="O341" s="42"/>
      <c r="P341" s="42"/>
      <c r="Q341" s="42"/>
      <c r="R341" s="42"/>
      <c r="S341" s="42"/>
      <c r="T341" s="78"/>
      <c r="AT341" s="24" t="s">
        <v>192</v>
      </c>
      <c r="AU341" s="24" t="s">
        <v>80</v>
      </c>
    </row>
    <row r="342" spans="2:65" s="11" customFormat="1">
      <c r="B342" s="208"/>
      <c r="C342" s="209"/>
      <c r="D342" s="205" t="s">
        <v>199</v>
      </c>
      <c r="E342" s="210" t="s">
        <v>21</v>
      </c>
      <c r="F342" s="211" t="s">
        <v>630</v>
      </c>
      <c r="G342" s="209"/>
      <c r="H342" s="212">
        <v>6</v>
      </c>
      <c r="I342" s="213"/>
      <c r="J342" s="209"/>
      <c r="K342" s="209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199</v>
      </c>
      <c r="AU342" s="218" t="s">
        <v>80</v>
      </c>
      <c r="AV342" s="11" t="s">
        <v>80</v>
      </c>
      <c r="AW342" s="11" t="s">
        <v>34</v>
      </c>
      <c r="AX342" s="11" t="s">
        <v>78</v>
      </c>
      <c r="AY342" s="218" t="s">
        <v>182</v>
      </c>
    </row>
    <row r="343" spans="2:65" s="1" customFormat="1" ht="16.5" customHeight="1">
      <c r="B343" s="41"/>
      <c r="C343" s="193" t="s">
        <v>631</v>
      </c>
      <c r="D343" s="193" t="s">
        <v>185</v>
      </c>
      <c r="E343" s="194" t="s">
        <v>632</v>
      </c>
      <c r="F343" s="195" t="s">
        <v>633</v>
      </c>
      <c r="G343" s="196" t="s">
        <v>188</v>
      </c>
      <c r="H343" s="197">
        <v>1</v>
      </c>
      <c r="I343" s="198"/>
      <c r="J343" s="199">
        <f>ROUND(I343*H343,2)</f>
        <v>0</v>
      </c>
      <c r="K343" s="195" t="s">
        <v>21</v>
      </c>
      <c r="L343" s="61"/>
      <c r="M343" s="200" t="s">
        <v>21</v>
      </c>
      <c r="N343" s="201" t="s">
        <v>41</v>
      </c>
      <c r="O343" s="42"/>
      <c r="P343" s="202">
        <f>O343*H343</f>
        <v>0</v>
      </c>
      <c r="Q343" s="202">
        <v>0</v>
      </c>
      <c r="R343" s="202">
        <f>Q343*H343</f>
        <v>0</v>
      </c>
      <c r="S343" s="202">
        <v>0</v>
      </c>
      <c r="T343" s="203">
        <f>S343*H343</f>
        <v>0</v>
      </c>
      <c r="AR343" s="24" t="s">
        <v>277</v>
      </c>
      <c r="AT343" s="24" t="s">
        <v>185</v>
      </c>
      <c r="AU343" s="24" t="s">
        <v>80</v>
      </c>
      <c r="AY343" s="24" t="s">
        <v>182</v>
      </c>
      <c r="BE343" s="204">
        <f>IF(N343="základní",J343,0)</f>
        <v>0</v>
      </c>
      <c r="BF343" s="204">
        <f>IF(N343="snížená",J343,0)</f>
        <v>0</v>
      </c>
      <c r="BG343" s="204">
        <f>IF(N343="zákl. přenesená",J343,0)</f>
        <v>0</v>
      </c>
      <c r="BH343" s="204">
        <f>IF(N343="sníž. přenesená",J343,0)</f>
        <v>0</v>
      </c>
      <c r="BI343" s="204">
        <f>IF(N343="nulová",J343,0)</f>
        <v>0</v>
      </c>
      <c r="BJ343" s="24" t="s">
        <v>78</v>
      </c>
      <c r="BK343" s="204">
        <f>ROUND(I343*H343,2)</f>
        <v>0</v>
      </c>
      <c r="BL343" s="24" t="s">
        <v>277</v>
      </c>
      <c r="BM343" s="24" t="s">
        <v>634</v>
      </c>
    </row>
    <row r="344" spans="2:65" s="1" customFormat="1">
      <c r="B344" s="41"/>
      <c r="C344" s="63"/>
      <c r="D344" s="205" t="s">
        <v>192</v>
      </c>
      <c r="E344" s="63"/>
      <c r="F344" s="206" t="s">
        <v>633</v>
      </c>
      <c r="G344" s="63"/>
      <c r="H344" s="63"/>
      <c r="I344" s="164"/>
      <c r="J344" s="63"/>
      <c r="K344" s="63"/>
      <c r="L344" s="61"/>
      <c r="M344" s="207"/>
      <c r="N344" s="42"/>
      <c r="O344" s="42"/>
      <c r="P344" s="42"/>
      <c r="Q344" s="42"/>
      <c r="R344" s="42"/>
      <c r="S344" s="42"/>
      <c r="T344" s="78"/>
      <c r="AT344" s="24" t="s">
        <v>192</v>
      </c>
      <c r="AU344" s="24" t="s">
        <v>80</v>
      </c>
    </row>
    <row r="345" spans="2:65" s="1" customFormat="1" ht="16.5" customHeight="1">
      <c r="B345" s="41"/>
      <c r="C345" s="193" t="s">
        <v>635</v>
      </c>
      <c r="D345" s="193" t="s">
        <v>185</v>
      </c>
      <c r="E345" s="194" t="s">
        <v>636</v>
      </c>
      <c r="F345" s="195" t="s">
        <v>637</v>
      </c>
      <c r="G345" s="196" t="s">
        <v>188</v>
      </c>
      <c r="H345" s="197">
        <v>1</v>
      </c>
      <c r="I345" s="198"/>
      <c r="J345" s="199">
        <f>ROUND(I345*H345,2)</f>
        <v>0</v>
      </c>
      <c r="K345" s="195" t="s">
        <v>21</v>
      </c>
      <c r="L345" s="61"/>
      <c r="M345" s="200" t="s">
        <v>21</v>
      </c>
      <c r="N345" s="201" t="s">
        <v>41</v>
      </c>
      <c r="O345" s="42"/>
      <c r="P345" s="202">
        <f>O345*H345</f>
        <v>0</v>
      </c>
      <c r="Q345" s="202">
        <v>0</v>
      </c>
      <c r="R345" s="202">
        <f>Q345*H345</f>
        <v>0</v>
      </c>
      <c r="S345" s="202">
        <v>0</v>
      </c>
      <c r="T345" s="203">
        <f>S345*H345</f>
        <v>0</v>
      </c>
      <c r="AR345" s="24" t="s">
        <v>277</v>
      </c>
      <c r="AT345" s="24" t="s">
        <v>185</v>
      </c>
      <c r="AU345" s="24" t="s">
        <v>80</v>
      </c>
      <c r="AY345" s="24" t="s">
        <v>182</v>
      </c>
      <c r="BE345" s="204">
        <f>IF(N345="základní",J345,0)</f>
        <v>0</v>
      </c>
      <c r="BF345" s="204">
        <f>IF(N345="snížená",J345,0)</f>
        <v>0</v>
      </c>
      <c r="BG345" s="204">
        <f>IF(N345="zákl. přenesená",J345,0)</f>
        <v>0</v>
      </c>
      <c r="BH345" s="204">
        <f>IF(N345="sníž. přenesená",J345,0)</f>
        <v>0</v>
      </c>
      <c r="BI345" s="204">
        <f>IF(N345="nulová",J345,0)</f>
        <v>0</v>
      </c>
      <c r="BJ345" s="24" t="s">
        <v>78</v>
      </c>
      <c r="BK345" s="204">
        <f>ROUND(I345*H345,2)</f>
        <v>0</v>
      </c>
      <c r="BL345" s="24" t="s">
        <v>277</v>
      </c>
      <c r="BM345" s="24" t="s">
        <v>638</v>
      </c>
    </row>
    <row r="346" spans="2:65" s="1" customFormat="1">
      <c r="B346" s="41"/>
      <c r="C346" s="63"/>
      <c r="D346" s="205" t="s">
        <v>192</v>
      </c>
      <c r="E346" s="63"/>
      <c r="F346" s="206" t="s">
        <v>637</v>
      </c>
      <c r="G346" s="63"/>
      <c r="H346" s="63"/>
      <c r="I346" s="164"/>
      <c r="J346" s="63"/>
      <c r="K346" s="63"/>
      <c r="L346" s="61"/>
      <c r="M346" s="207"/>
      <c r="N346" s="42"/>
      <c r="O346" s="42"/>
      <c r="P346" s="42"/>
      <c r="Q346" s="42"/>
      <c r="R346" s="42"/>
      <c r="S346" s="42"/>
      <c r="T346" s="78"/>
      <c r="AT346" s="24" t="s">
        <v>192</v>
      </c>
      <c r="AU346" s="24" t="s">
        <v>80</v>
      </c>
    </row>
    <row r="347" spans="2:65" s="1" customFormat="1" ht="25.5" customHeight="1">
      <c r="B347" s="41"/>
      <c r="C347" s="193" t="s">
        <v>639</v>
      </c>
      <c r="D347" s="193" t="s">
        <v>185</v>
      </c>
      <c r="E347" s="194" t="s">
        <v>640</v>
      </c>
      <c r="F347" s="195" t="s">
        <v>641</v>
      </c>
      <c r="G347" s="196" t="s">
        <v>188</v>
      </c>
      <c r="H347" s="197">
        <v>7</v>
      </c>
      <c r="I347" s="198"/>
      <c r="J347" s="199">
        <f>ROUND(I347*H347,2)</f>
        <v>0</v>
      </c>
      <c r="K347" s="195" t="s">
        <v>21</v>
      </c>
      <c r="L347" s="61"/>
      <c r="M347" s="200" t="s">
        <v>21</v>
      </c>
      <c r="N347" s="201" t="s">
        <v>41</v>
      </c>
      <c r="O347" s="42"/>
      <c r="P347" s="202">
        <f>O347*H347</f>
        <v>0</v>
      </c>
      <c r="Q347" s="202">
        <v>0</v>
      </c>
      <c r="R347" s="202">
        <f>Q347*H347</f>
        <v>0</v>
      </c>
      <c r="S347" s="202">
        <v>0</v>
      </c>
      <c r="T347" s="203">
        <f>S347*H347</f>
        <v>0</v>
      </c>
      <c r="AR347" s="24" t="s">
        <v>277</v>
      </c>
      <c r="AT347" s="24" t="s">
        <v>185</v>
      </c>
      <c r="AU347" s="24" t="s">
        <v>80</v>
      </c>
      <c r="AY347" s="24" t="s">
        <v>182</v>
      </c>
      <c r="BE347" s="204">
        <f>IF(N347="základní",J347,0)</f>
        <v>0</v>
      </c>
      <c r="BF347" s="204">
        <f>IF(N347="snížená",J347,0)</f>
        <v>0</v>
      </c>
      <c r="BG347" s="204">
        <f>IF(N347="zákl. přenesená",J347,0)</f>
        <v>0</v>
      </c>
      <c r="BH347" s="204">
        <f>IF(N347="sníž. přenesená",J347,0)</f>
        <v>0</v>
      </c>
      <c r="BI347" s="204">
        <f>IF(N347="nulová",J347,0)</f>
        <v>0</v>
      </c>
      <c r="BJ347" s="24" t="s">
        <v>78</v>
      </c>
      <c r="BK347" s="204">
        <f>ROUND(I347*H347,2)</f>
        <v>0</v>
      </c>
      <c r="BL347" s="24" t="s">
        <v>277</v>
      </c>
      <c r="BM347" s="24" t="s">
        <v>642</v>
      </c>
    </row>
    <row r="348" spans="2:65" s="1" customFormat="1">
      <c r="B348" s="41"/>
      <c r="C348" s="63"/>
      <c r="D348" s="205" t="s">
        <v>192</v>
      </c>
      <c r="E348" s="63"/>
      <c r="F348" s="206" t="s">
        <v>641</v>
      </c>
      <c r="G348" s="63"/>
      <c r="H348" s="63"/>
      <c r="I348" s="164"/>
      <c r="J348" s="63"/>
      <c r="K348" s="63"/>
      <c r="L348" s="61"/>
      <c r="M348" s="207"/>
      <c r="N348" s="42"/>
      <c r="O348" s="42"/>
      <c r="P348" s="42"/>
      <c r="Q348" s="42"/>
      <c r="R348" s="42"/>
      <c r="S348" s="42"/>
      <c r="T348" s="78"/>
      <c r="AT348" s="24" t="s">
        <v>192</v>
      </c>
      <c r="AU348" s="24" t="s">
        <v>80</v>
      </c>
    </row>
    <row r="349" spans="2:65" s="11" customFormat="1">
      <c r="B349" s="208"/>
      <c r="C349" s="209"/>
      <c r="D349" s="205" t="s">
        <v>199</v>
      </c>
      <c r="E349" s="210" t="s">
        <v>21</v>
      </c>
      <c r="F349" s="211" t="s">
        <v>643</v>
      </c>
      <c r="G349" s="209"/>
      <c r="H349" s="212">
        <v>2</v>
      </c>
      <c r="I349" s="213"/>
      <c r="J349" s="209"/>
      <c r="K349" s="209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199</v>
      </c>
      <c r="AU349" s="218" t="s">
        <v>80</v>
      </c>
      <c r="AV349" s="11" t="s">
        <v>80</v>
      </c>
      <c r="AW349" s="11" t="s">
        <v>34</v>
      </c>
      <c r="AX349" s="11" t="s">
        <v>70</v>
      </c>
      <c r="AY349" s="218" t="s">
        <v>182</v>
      </c>
    </row>
    <row r="350" spans="2:65" s="11" customFormat="1">
      <c r="B350" s="208"/>
      <c r="C350" s="209"/>
      <c r="D350" s="205" t="s">
        <v>199</v>
      </c>
      <c r="E350" s="210" t="s">
        <v>21</v>
      </c>
      <c r="F350" s="211" t="s">
        <v>644</v>
      </c>
      <c r="G350" s="209"/>
      <c r="H350" s="212">
        <v>2</v>
      </c>
      <c r="I350" s="213"/>
      <c r="J350" s="209"/>
      <c r="K350" s="209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199</v>
      </c>
      <c r="AU350" s="218" t="s">
        <v>80</v>
      </c>
      <c r="AV350" s="11" t="s">
        <v>80</v>
      </c>
      <c r="AW350" s="11" t="s">
        <v>34</v>
      </c>
      <c r="AX350" s="11" t="s">
        <v>70</v>
      </c>
      <c r="AY350" s="218" t="s">
        <v>182</v>
      </c>
    </row>
    <row r="351" spans="2:65" s="11" customFormat="1">
      <c r="B351" s="208"/>
      <c r="C351" s="209"/>
      <c r="D351" s="205" t="s">
        <v>199</v>
      </c>
      <c r="E351" s="210" t="s">
        <v>21</v>
      </c>
      <c r="F351" s="211" t="s">
        <v>565</v>
      </c>
      <c r="G351" s="209"/>
      <c r="H351" s="212">
        <v>3</v>
      </c>
      <c r="I351" s="213"/>
      <c r="J351" s="209"/>
      <c r="K351" s="209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199</v>
      </c>
      <c r="AU351" s="218" t="s">
        <v>80</v>
      </c>
      <c r="AV351" s="11" t="s">
        <v>80</v>
      </c>
      <c r="AW351" s="11" t="s">
        <v>34</v>
      </c>
      <c r="AX351" s="11" t="s">
        <v>70</v>
      </c>
      <c r="AY351" s="218" t="s">
        <v>182</v>
      </c>
    </row>
    <row r="352" spans="2:65" s="12" customFormat="1">
      <c r="B352" s="229"/>
      <c r="C352" s="230"/>
      <c r="D352" s="205" t="s">
        <v>199</v>
      </c>
      <c r="E352" s="231" t="s">
        <v>21</v>
      </c>
      <c r="F352" s="232" t="s">
        <v>299</v>
      </c>
      <c r="G352" s="230"/>
      <c r="H352" s="233">
        <v>7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AT352" s="239" t="s">
        <v>199</v>
      </c>
      <c r="AU352" s="239" t="s">
        <v>80</v>
      </c>
      <c r="AV352" s="12" t="s">
        <v>190</v>
      </c>
      <c r="AW352" s="12" t="s">
        <v>34</v>
      </c>
      <c r="AX352" s="12" t="s">
        <v>78</v>
      </c>
      <c r="AY352" s="239" t="s">
        <v>182</v>
      </c>
    </row>
    <row r="353" spans="2:65" s="1" customFormat="1" ht="16.5" customHeight="1">
      <c r="B353" s="41"/>
      <c r="C353" s="193" t="s">
        <v>645</v>
      </c>
      <c r="D353" s="193" t="s">
        <v>185</v>
      </c>
      <c r="E353" s="194" t="s">
        <v>646</v>
      </c>
      <c r="F353" s="195" t="s">
        <v>647</v>
      </c>
      <c r="G353" s="196" t="s">
        <v>188</v>
      </c>
      <c r="H353" s="197">
        <v>1</v>
      </c>
      <c r="I353" s="198"/>
      <c r="J353" s="199">
        <f>ROUND(I353*H353,2)</f>
        <v>0</v>
      </c>
      <c r="K353" s="195" t="s">
        <v>21</v>
      </c>
      <c r="L353" s="61"/>
      <c r="M353" s="200" t="s">
        <v>21</v>
      </c>
      <c r="N353" s="201" t="s">
        <v>41</v>
      </c>
      <c r="O353" s="42"/>
      <c r="P353" s="202">
        <f>O353*H353</f>
        <v>0</v>
      </c>
      <c r="Q353" s="202">
        <v>0</v>
      </c>
      <c r="R353" s="202">
        <f>Q353*H353</f>
        <v>0</v>
      </c>
      <c r="S353" s="202">
        <v>0</v>
      </c>
      <c r="T353" s="203">
        <f>S353*H353</f>
        <v>0</v>
      </c>
      <c r="AR353" s="24" t="s">
        <v>277</v>
      </c>
      <c r="AT353" s="24" t="s">
        <v>185</v>
      </c>
      <c r="AU353" s="24" t="s">
        <v>80</v>
      </c>
      <c r="AY353" s="24" t="s">
        <v>182</v>
      </c>
      <c r="BE353" s="204">
        <f>IF(N353="základní",J353,0)</f>
        <v>0</v>
      </c>
      <c r="BF353" s="204">
        <f>IF(N353="snížená",J353,0)</f>
        <v>0</v>
      </c>
      <c r="BG353" s="204">
        <f>IF(N353="zákl. přenesená",J353,0)</f>
        <v>0</v>
      </c>
      <c r="BH353" s="204">
        <f>IF(N353="sníž. přenesená",J353,0)</f>
        <v>0</v>
      </c>
      <c r="BI353" s="204">
        <f>IF(N353="nulová",J353,0)</f>
        <v>0</v>
      </c>
      <c r="BJ353" s="24" t="s">
        <v>78</v>
      </c>
      <c r="BK353" s="204">
        <f>ROUND(I353*H353,2)</f>
        <v>0</v>
      </c>
      <c r="BL353" s="24" t="s">
        <v>277</v>
      </c>
      <c r="BM353" s="24" t="s">
        <v>648</v>
      </c>
    </row>
    <row r="354" spans="2:65" s="1" customFormat="1">
      <c r="B354" s="41"/>
      <c r="C354" s="63"/>
      <c r="D354" s="205" t="s">
        <v>192</v>
      </c>
      <c r="E354" s="63"/>
      <c r="F354" s="206" t="s">
        <v>647</v>
      </c>
      <c r="G354" s="63"/>
      <c r="H354" s="63"/>
      <c r="I354" s="164"/>
      <c r="J354" s="63"/>
      <c r="K354" s="63"/>
      <c r="L354" s="61"/>
      <c r="M354" s="207"/>
      <c r="N354" s="42"/>
      <c r="O354" s="42"/>
      <c r="P354" s="42"/>
      <c r="Q354" s="42"/>
      <c r="R354" s="42"/>
      <c r="S354" s="42"/>
      <c r="T354" s="78"/>
      <c r="AT354" s="24" t="s">
        <v>192</v>
      </c>
      <c r="AU354" s="24" t="s">
        <v>80</v>
      </c>
    </row>
    <row r="355" spans="2:65" s="11" customFormat="1">
      <c r="B355" s="208"/>
      <c r="C355" s="209"/>
      <c r="D355" s="205" t="s">
        <v>199</v>
      </c>
      <c r="E355" s="210" t="s">
        <v>21</v>
      </c>
      <c r="F355" s="211" t="s">
        <v>649</v>
      </c>
      <c r="G355" s="209"/>
      <c r="H355" s="212">
        <v>1</v>
      </c>
      <c r="I355" s="213"/>
      <c r="J355" s="209"/>
      <c r="K355" s="209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199</v>
      </c>
      <c r="AU355" s="218" t="s">
        <v>80</v>
      </c>
      <c r="AV355" s="11" t="s">
        <v>80</v>
      </c>
      <c r="AW355" s="11" t="s">
        <v>34</v>
      </c>
      <c r="AX355" s="11" t="s">
        <v>78</v>
      </c>
      <c r="AY355" s="218" t="s">
        <v>182</v>
      </c>
    </row>
    <row r="356" spans="2:65" s="1" customFormat="1" ht="25.5" customHeight="1">
      <c r="B356" s="41"/>
      <c r="C356" s="193" t="s">
        <v>650</v>
      </c>
      <c r="D356" s="193" t="s">
        <v>185</v>
      </c>
      <c r="E356" s="194" t="s">
        <v>651</v>
      </c>
      <c r="F356" s="195" t="s">
        <v>652</v>
      </c>
      <c r="G356" s="196" t="s">
        <v>188</v>
      </c>
      <c r="H356" s="197">
        <v>3</v>
      </c>
      <c r="I356" s="198"/>
      <c r="J356" s="199">
        <f>ROUND(I356*H356,2)</f>
        <v>0</v>
      </c>
      <c r="K356" s="195" t="s">
        <v>21</v>
      </c>
      <c r="L356" s="61"/>
      <c r="M356" s="200" t="s">
        <v>21</v>
      </c>
      <c r="N356" s="201" t="s">
        <v>41</v>
      </c>
      <c r="O356" s="42"/>
      <c r="P356" s="202">
        <f>O356*H356</f>
        <v>0</v>
      </c>
      <c r="Q356" s="202">
        <v>0</v>
      </c>
      <c r="R356" s="202">
        <f>Q356*H356</f>
        <v>0</v>
      </c>
      <c r="S356" s="202">
        <v>0</v>
      </c>
      <c r="T356" s="203">
        <f>S356*H356</f>
        <v>0</v>
      </c>
      <c r="AR356" s="24" t="s">
        <v>277</v>
      </c>
      <c r="AT356" s="24" t="s">
        <v>185</v>
      </c>
      <c r="AU356" s="24" t="s">
        <v>80</v>
      </c>
      <c r="AY356" s="24" t="s">
        <v>182</v>
      </c>
      <c r="BE356" s="204">
        <f>IF(N356="základní",J356,0)</f>
        <v>0</v>
      </c>
      <c r="BF356" s="204">
        <f>IF(N356="snížená",J356,0)</f>
        <v>0</v>
      </c>
      <c r="BG356" s="204">
        <f>IF(N356="zákl. přenesená",J356,0)</f>
        <v>0</v>
      </c>
      <c r="BH356" s="204">
        <f>IF(N356="sníž. přenesená",J356,0)</f>
        <v>0</v>
      </c>
      <c r="BI356" s="204">
        <f>IF(N356="nulová",J356,0)</f>
        <v>0</v>
      </c>
      <c r="BJ356" s="24" t="s">
        <v>78</v>
      </c>
      <c r="BK356" s="204">
        <f>ROUND(I356*H356,2)</f>
        <v>0</v>
      </c>
      <c r="BL356" s="24" t="s">
        <v>277</v>
      </c>
      <c r="BM356" s="24" t="s">
        <v>653</v>
      </c>
    </row>
    <row r="357" spans="2:65" s="1" customFormat="1">
      <c r="B357" s="41"/>
      <c r="C357" s="63"/>
      <c r="D357" s="205" t="s">
        <v>192</v>
      </c>
      <c r="E357" s="63"/>
      <c r="F357" s="206" t="s">
        <v>652</v>
      </c>
      <c r="G357" s="63"/>
      <c r="H357" s="63"/>
      <c r="I357" s="164"/>
      <c r="J357" s="63"/>
      <c r="K357" s="63"/>
      <c r="L357" s="61"/>
      <c r="M357" s="207"/>
      <c r="N357" s="42"/>
      <c r="O357" s="42"/>
      <c r="P357" s="42"/>
      <c r="Q357" s="42"/>
      <c r="R357" s="42"/>
      <c r="S357" s="42"/>
      <c r="T357" s="78"/>
      <c r="AT357" s="24" t="s">
        <v>192</v>
      </c>
      <c r="AU357" s="24" t="s">
        <v>80</v>
      </c>
    </row>
    <row r="358" spans="2:65" s="1" customFormat="1" ht="16.5" customHeight="1">
      <c r="B358" s="41"/>
      <c r="C358" s="193" t="s">
        <v>654</v>
      </c>
      <c r="D358" s="193" t="s">
        <v>185</v>
      </c>
      <c r="E358" s="194" t="s">
        <v>655</v>
      </c>
      <c r="F358" s="195" t="s">
        <v>656</v>
      </c>
      <c r="G358" s="196" t="s">
        <v>203</v>
      </c>
      <c r="H358" s="197">
        <v>0.15</v>
      </c>
      <c r="I358" s="198"/>
      <c r="J358" s="199">
        <f>ROUND(I358*H358,2)</f>
        <v>0</v>
      </c>
      <c r="K358" s="195" t="s">
        <v>189</v>
      </c>
      <c r="L358" s="61"/>
      <c r="M358" s="200" t="s">
        <v>21</v>
      </c>
      <c r="N358" s="201" t="s">
        <v>41</v>
      </c>
      <c r="O358" s="42"/>
      <c r="P358" s="202">
        <f>O358*H358</f>
        <v>0</v>
      </c>
      <c r="Q358" s="202">
        <v>0</v>
      </c>
      <c r="R358" s="202">
        <f>Q358*H358</f>
        <v>0</v>
      </c>
      <c r="S358" s="202">
        <v>0</v>
      </c>
      <c r="T358" s="203">
        <f>S358*H358</f>
        <v>0</v>
      </c>
      <c r="AR358" s="24" t="s">
        <v>277</v>
      </c>
      <c r="AT358" s="24" t="s">
        <v>185</v>
      </c>
      <c r="AU358" s="24" t="s">
        <v>80</v>
      </c>
      <c r="AY358" s="24" t="s">
        <v>182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24" t="s">
        <v>78</v>
      </c>
      <c r="BK358" s="204">
        <f>ROUND(I358*H358,2)</f>
        <v>0</v>
      </c>
      <c r="BL358" s="24" t="s">
        <v>277</v>
      </c>
      <c r="BM358" s="24" t="s">
        <v>657</v>
      </c>
    </row>
    <row r="359" spans="2:65" s="1" customFormat="1" ht="27">
      <c r="B359" s="41"/>
      <c r="C359" s="63"/>
      <c r="D359" s="205" t="s">
        <v>192</v>
      </c>
      <c r="E359" s="63"/>
      <c r="F359" s="206" t="s">
        <v>658</v>
      </c>
      <c r="G359" s="63"/>
      <c r="H359" s="63"/>
      <c r="I359" s="164"/>
      <c r="J359" s="63"/>
      <c r="K359" s="63"/>
      <c r="L359" s="61"/>
      <c r="M359" s="207"/>
      <c r="N359" s="42"/>
      <c r="O359" s="42"/>
      <c r="P359" s="42"/>
      <c r="Q359" s="42"/>
      <c r="R359" s="42"/>
      <c r="S359" s="42"/>
      <c r="T359" s="78"/>
      <c r="AT359" s="24" t="s">
        <v>192</v>
      </c>
      <c r="AU359" s="24" t="s">
        <v>80</v>
      </c>
    </row>
    <row r="360" spans="2:65" s="10" customFormat="1" ht="29.85" customHeight="1">
      <c r="B360" s="177"/>
      <c r="C360" s="178"/>
      <c r="D360" s="179" t="s">
        <v>69</v>
      </c>
      <c r="E360" s="191" t="s">
        <v>659</v>
      </c>
      <c r="F360" s="191" t="s">
        <v>660</v>
      </c>
      <c r="G360" s="178"/>
      <c r="H360" s="178"/>
      <c r="I360" s="181"/>
      <c r="J360" s="192">
        <f>BK360</f>
        <v>0</v>
      </c>
      <c r="K360" s="178"/>
      <c r="L360" s="183"/>
      <c r="M360" s="184"/>
      <c r="N360" s="185"/>
      <c r="O360" s="185"/>
      <c r="P360" s="186">
        <f>SUM(P361:P377)</f>
        <v>0</v>
      </c>
      <c r="Q360" s="185"/>
      <c r="R360" s="186">
        <f>SUM(R361:R377)</f>
        <v>6.2100000000000002E-3</v>
      </c>
      <c r="S360" s="185"/>
      <c r="T360" s="187">
        <f>SUM(T361:T377)</f>
        <v>1.2E-2</v>
      </c>
      <c r="AR360" s="188" t="s">
        <v>80</v>
      </c>
      <c r="AT360" s="189" t="s">
        <v>69</v>
      </c>
      <c r="AU360" s="189" t="s">
        <v>78</v>
      </c>
      <c r="AY360" s="188" t="s">
        <v>182</v>
      </c>
      <c r="BK360" s="190">
        <f>SUM(BK361:BK377)</f>
        <v>0</v>
      </c>
    </row>
    <row r="361" spans="2:65" s="1" customFormat="1" ht="16.5" customHeight="1">
      <c r="B361" s="41"/>
      <c r="C361" s="193" t="s">
        <v>661</v>
      </c>
      <c r="D361" s="193" t="s">
        <v>185</v>
      </c>
      <c r="E361" s="194" t="s">
        <v>662</v>
      </c>
      <c r="F361" s="195" t="s">
        <v>663</v>
      </c>
      <c r="G361" s="196" t="s">
        <v>216</v>
      </c>
      <c r="H361" s="197">
        <v>3</v>
      </c>
      <c r="I361" s="198"/>
      <c r="J361" s="199">
        <f>ROUND(I361*H361,2)</f>
        <v>0</v>
      </c>
      <c r="K361" s="195" t="s">
        <v>189</v>
      </c>
      <c r="L361" s="61"/>
      <c r="M361" s="200" t="s">
        <v>21</v>
      </c>
      <c r="N361" s="201" t="s">
        <v>41</v>
      </c>
      <c r="O361" s="42"/>
      <c r="P361" s="202">
        <f>O361*H361</f>
        <v>0</v>
      </c>
      <c r="Q361" s="202">
        <v>6.9999999999999994E-5</v>
      </c>
      <c r="R361" s="202">
        <f>Q361*H361</f>
        <v>2.0999999999999998E-4</v>
      </c>
      <c r="S361" s="202">
        <v>0</v>
      </c>
      <c r="T361" s="203">
        <f>S361*H361</f>
        <v>0</v>
      </c>
      <c r="AR361" s="24" t="s">
        <v>277</v>
      </c>
      <c r="AT361" s="24" t="s">
        <v>185</v>
      </c>
      <c r="AU361" s="24" t="s">
        <v>80</v>
      </c>
      <c r="AY361" s="24" t="s">
        <v>182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24" t="s">
        <v>78</v>
      </c>
      <c r="BK361" s="204">
        <f>ROUND(I361*H361,2)</f>
        <v>0</v>
      </c>
      <c r="BL361" s="24" t="s">
        <v>277</v>
      </c>
      <c r="BM361" s="24" t="s">
        <v>664</v>
      </c>
    </row>
    <row r="362" spans="2:65" s="1" customFormat="1">
      <c r="B362" s="41"/>
      <c r="C362" s="63"/>
      <c r="D362" s="205" t="s">
        <v>192</v>
      </c>
      <c r="E362" s="63"/>
      <c r="F362" s="206" t="s">
        <v>665</v>
      </c>
      <c r="G362" s="63"/>
      <c r="H362" s="63"/>
      <c r="I362" s="164"/>
      <c r="J362" s="63"/>
      <c r="K362" s="63"/>
      <c r="L362" s="61"/>
      <c r="M362" s="207"/>
      <c r="N362" s="42"/>
      <c r="O362" s="42"/>
      <c r="P362" s="42"/>
      <c r="Q362" s="42"/>
      <c r="R362" s="42"/>
      <c r="S362" s="42"/>
      <c r="T362" s="78"/>
      <c r="AT362" s="24" t="s">
        <v>192</v>
      </c>
      <c r="AU362" s="24" t="s">
        <v>80</v>
      </c>
    </row>
    <row r="363" spans="2:65" s="11" customFormat="1">
      <c r="B363" s="208"/>
      <c r="C363" s="209"/>
      <c r="D363" s="205" t="s">
        <v>199</v>
      </c>
      <c r="E363" s="210" t="s">
        <v>21</v>
      </c>
      <c r="F363" s="211" t="s">
        <v>666</v>
      </c>
      <c r="G363" s="209"/>
      <c r="H363" s="212">
        <v>3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199</v>
      </c>
      <c r="AU363" s="218" t="s">
        <v>80</v>
      </c>
      <c r="AV363" s="11" t="s">
        <v>80</v>
      </c>
      <c r="AW363" s="11" t="s">
        <v>34</v>
      </c>
      <c r="AX363" s="11" t="s">
        <v>78</v>
      </c>
      <c r="AY363" s="218" t="s">
        <v>182</v>
      </c>
    </row>
    <row r="364" spans="2:65" s="1" customFormat="1" ht="25.5" customHeight="1">
      <c r="B364" s="41"/>
      <c r="C364" s="219" t="s">
        <v>667</v>
      </c>
      <c r="D364" s="219" t="s">
        <v>207</v>
      </c>
      <c r="E364" s="220" t="s">
        <v>668</v>
      </c>
      <c r="F364" s="221" t="s">
        <v>669</v>
      </c>
      <c r="G364" s="222" t="s">
        <v>670</v>
      </c>
      <c r="H364" s="223">
        <v>158.4</v>
      </c>
      <c r="I364" s="224"/>
      <c r="J364" s="225">
        <f>ROUND(I364*H364,2)</f>
        <v>0</v>
      </c>
      <c r="K364" s="221" t="s">
        <v>21</v>
      </c>
      <c r="L364" s="226"/>
      <c r="M364" s="227" t="s">
        <v>21</v>
      </c>
      <c r="N364" s="228" t="s">
        <v>41</v>
      </c>
      <c r="O364" s="42"/>
      <c r="P364" s="202">
        <f>O364*H364</f>
        <v>0</v>
      </c>
      <c r="Q364" s="202">
        <v>0</v>
      </c>
      <c r="R364" s="202">
        <f>Q364*H364</f>
        <v>0</v>
      </c>
      <c r="S364" s="202">
        <v>0</v>
      </c>
      <c r="T364" s="203">
        <f>S364*H364</f>
        <v>0</v>
      </c>
      <c r="AR364" s="24" t="s">
        <v>382</v>
      </c>
      <c r="AT364" s="24" t="s">
        <v>207</v>
      </c>
      <c r="AU364" s="24" t="s">
        <v>80</v>
      </c>
      <c r="AY364" s="24" t="s">
        <v>182</v>
      </c>
      <c r="BE364" s="204">
        <f>IF(N364="základní",J364,0)</f>
        <v>0</v>
      </c>
      <c r="BF364" s="204">
        <f>IF(N364="snížená",J364,0)</f>
        <v>0</v>
      </c>
      <c r="BG364" s="204">
        <f>IF(N364="zákl. přenesená",J364,0)</f>
        <v>0</v>
      </c>
      <c r="BH364" s="204">
        <f>IF(N364="sníž. přenesená",J364,0)</f>
        <v>0</v>
      </c>
      <c r="BI364" s="204">
        <f>IF(N364="nulová",J364,0)</f>
        <v>0</v>
      </c>
      <c r="BJ364" s="24" t="s">
        <v>78</v>
      </c>
      <c r="BK364" s="204">
        <f>ROUND(I364*H364,2)</f>
        <v>0</v>
      </c>
      <c r="BL364" s="24" t="s">
        <v>277</v>
      </c>
      <c r="BM364" s="24" t="s">
        <v>671</v>
      </c>
    </row>
    <row r="365" spans="2:65" s="1" customFormat="1">
      <c r="B365" s="41"/>
      <c r="C365" s="63"/>
      <c r="D365" s="205" t="s">
        <v>192</v>
      </c>
      <c r="E365" s="63"/>
      <c r="F365" s="206" t="s">
        <v>669</v>
      </c>
      <c r="G365" s="63"/>
      <c r="H365" s="63"/>
      <c r="I365" s="164"/>
      <c r="J365" s="63"/>
      <c r="K365" s="63"/>
      <c r="L365" s="61"/>
      <c r="M365" s="207"/>
      <c r="N365" s="42"/>
      <c r="O365" s="42"/>
      <c r="P365" s="42"/>
      <c r="Q365" s="42"/>
      <c r="R365" s="42"/>
      <c r="S365" s="42"/>
      <c r="T365" s="78"/>
      <c r="AT365" s="24" t="s">
        <v>192</v>
      </c>
      <c r="AU365" s="24" t="s">
        <v>80</v>
      </c>
    </row>
    <row r="366" spans="2:65" s="11" customFormat="1">
      <c r="B366" s="208"/>
      <c r="C366" s="209"/>
      <c r="D366" s="205" t="s">
        <v>199</v>
      </c>
      <c r="E366" s="210" t="s">
        <v>672</v>
      </c>
      <c r="F366" s="211" t="s">
        <v>673</v>
      </c>
      <c r="G366" s="209"/>
      <c r="H366" s="212">
        <v>158.4</v>
      </c>
      <c r="I366" s="213"/>
      <c r="J366" s="209"/>
      <c r="K366" s="209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199</v>
      </c>
      <c r="AU366" s="218" t="s">
        <v>80</v>
      </c>
      <c r="AV366" s="11" t="s">
        <v>80</v>
      </c>
      <c r="AW366" s="11" t="s">
        <v>34</v>
      </c>
      <c r="AX366" s="11" t="s">
        <v>78</v>
      </c>
      <c r="AY366" s="218" t="s">
        <v>182</v>
      </c>
    </row>
    <row r="367" spans="2:65" s="1" customFormat="1" ht="16.5" customHeight="1">
      <c r="B367" s="41"/>
      <c r="C367" s="193" t="s">
        <v>674</v>
      </c>
      <c r="D367" s="193" t="s">
        <v>185</v>
      </c>
      <c r="E367" s="194" t="s">
        <v>675</v>
      </c>
      <c r="F367" s="195" t="s">
        <v>676</v>
      </c>
      <c r="G367" s="196" t="s">
        <v>188</v>
      </c>
      <c r="H367" s="197">
        <v>1</v>
      </c>
      <c r="I367" s="198"/>
      <c r="J367" s="199">
        <f>ROUND(I367*H367,2)</f>
        <v>0</v>
      </c>
      <c r="K367" s="195" t="s">
        <v>189</v>
      </c>
      <c r="L367" s="61"/>
      <c r="M367" s="200" t="s">
        <v>21</v>
      </c>
      <c r="N367" s="201" t="s">
        <v>41</v>
      </c>
      <c r="O367" s="42"/>
      <c r="P367" s="202">
        <f>O367*H367</f>
        <v>0</v>
      </c>
      <c r="Q367" s="202">
        <v>0</v>
      </c>
      <c r="R367" s="202">
        <f>Q367*H367</f>
        <v>0</v>
      </c>
      <c r="S367" s="202">
        <v>0</v>
      </c>
      <c r="T367" s="203">
        <f>S367*H367</f>
        <v>0</v>
      </c>
      <c r="AR367" s="24" t="s">
        <v>277</v>
      </c>
      <c r="AT367" s="24" t="s">
        <v>185</v>
      </c>
      <c r="AU367" s="24" t="s">
        <v>80</v>
      </c>
      <c r="AY367" s="24" t="s">
        <v>182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24" t="s">
        <v>78</v>
      </c>
      <c r="BK367" s="204">
        <f>ROUND(I367*H367,2)</f>
        <v>0</v>
      </c>
      <c r="BL367" s="24" t="s">
        <v>277</v>
      </c>
      <c r="BM367" s="24" t="s">
        <v>677</v>
      </c>
    </row>
    <row r="368" spans="2:65" s="1" customFormat="1">
      <c r="B368" s="41"/>
      <c r="C368" s="63"/>
      <c r="D368" s="205" t="s">
        <v>192</v>
      </c>
      <c r="E368" s="63"/>
      <c r="F368" s="206" t="s">
        <v>678</v>
      </c>
      <c r="G368" s="63"/>
      <c r="H368" s="63"/>
      <c r="I368" s="164"/>
      <c r="J368" s="63"/>
      <c r="K368" s="63"/>
      <c r="L368" s="61"/>
      <c r="M368" s="207"/>
      <c r="N368" s="42"/>
      <c r="O368" s="42"/>
      <c r="P368" s="42"/>
      <c r="Q368" s="42"/>
      <c r="R368" s="42"/>
      <c r="S368" s="42"/>
      <c r="T368" s="78"/>
      <c r="AT368" s="24" t="s">
        <v>192</v>
      </c>
      <c r="AU368" s="24" t="s">
        <v>80</v>
      </c>
    </row>
    <row r="369" spans="2:65" s="11" customFormat="1">
      <c r="B369" s="208"/>
      <c r="C369" s="209"/>
      <c r="D369" s="205" t="s">
        <v>199</v>
      </c>
      <c r="E369" s="210" t="s">
        <v>21</v>
      </c>
      <c r="F369" s="211" t="s">
        <v>679</v>
      </c>
      <c r="G369" s="209"/>
      <c r="H369" s="212">
        <v>1</v>
      </c>
      <c r="I369" s="213"/>
      <c r="J369" s="209"/>
      <c r="K369" s="209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199</v>
      </c>
      <c r="AU369" s="218" t="s">
        <v>80</v>
      </c>
      <c r="AV369" s="11" t="s">
        <v>80</v>
      </c>
      <c r="AW369" s="11" t="s">
        <v>34</v>
      </c>
      <c r="AX369" s="11" t="s">
        <v>78</v>
      </c>
      <c r="AY369" s="218" t="s">
        <v>182</v>
      </c>
    </row>
    <row r="370" spans="2:65" s="1" customFormat="1" ht="25.5" customHeight="1">
      <c r="B370" s="41"/>
      <c r="C370" s="219" t="s">
        <v>680</v>
      </c>
      <c r="D370" s="219" t="s">
        <v>207</v>
      </c>
      <c r="E370" s="220" t="s">
        <v>681</v>
      </c>
      <c r="F370" s="221" t="s">
        <v>682</v>
      </c>
      <c r="G370" s="222" t="s">
        <v>188</v>
      </c>
      <c r="H370" s="223">
        <v>1</v>
      </c>
      <c r="I370" s="224"/>
      <c r="J370" s="225">
        <f>ROUND(I370*H370,2)</f>
        <v>0</v>
      </c>
      <c r="K370" s="221" t="s">
        <v>21</v>
      </c>
      <c r="L370" s="226"/>
      <c r="M370" s="227" t="s">
        <v>21</v>
      </c>
      <c r="N370" s="228" t="s">
        <v>41</v>
      </c>
      <c r="O370" s="42"/>
      <c r="P370" s="202">
        <f>O370*H370</f>
        <v>0</v>
      </c>
      <c r="Q370" s="202">
        <v>6.0000000000000001E-3</v>
      </c>
      <c r="R370" s="202">
        <f>Q370*H370</f>
        <v>6.0000000000000001E-3</v>
      </c>
      <c r="S370" s="202">
        <v>0</v>
      </c>
      <c r="T370" s="203">
        <f>S370*H370</f>
        <v>0</v>
      </c>
      <c r="AR370" s="24" t="s">
        <v>382</v>
      </c>
      <c r="AT370" s="24" t="s">
        <v>207</v>
      </c>
      <c r="AU370" s="24" t="s">
        <v>80</v>
      </c>
      <c r="AY370" s="24" t="s">
        <v>182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24" t="s">
        <v>78</v>
      </c>
      <c r="BK370" s="204">
        <f>ROUND(I370*H370,2)</f>
        <v>0</v>
      </c>
      <c r="BL370" s="24" t="s">
        <v>277</v>
      </c>
      <c r="BM370" s="24" t="s">
        <v>683</v>
      </c>
    </row>
    <row r="371" spans="2:65" s="1" customFormat="1" ht="27">
      <c r="B371" s="41"/>
      <c r="C371" s="63"/>
      <c r="D371" s="205" t="s">
        <v>192</v>
      </c>
      <c r="E371" s="63"/>
      <c r="F371" s="206" t="s">
        <v>682</v>
      </c>
      <c r="G371" s="63"/>
      <c r="H371" s="63"/>
      <c r="I371" s="164"/>
      <c r="J371" s="63"/>
      <c r="K371" s="63"/>
      <c r="L371" s="61"/>
      <c r="M371" s="207"/>
      <c r="N371" s="42"/>
      <c r="O371" s="42"/>
      <c r="P371" s="42"/>
      <c r="Q371" s="42"/>
      <c r="R371" s="42"/>
      <c r="S371" s="42"/>
      <c r="T371" s="78"/>
      <c r="AT371" s="24" t="s">
        <v>192</v>
      </c>
      <c r="AU371" s="24" t="s">
        <v>80</v>
      </c>
    </row>
    <row r="372" spans="2:65" s="11" customFormat="1">
      <c r="B372" s="208"/>
      <c r="C372" s="209"/>
      <c r="D372" s="205" t="s">
        <v>199</v>
      </c>
      <c r="E372" s="210" t="s">
        <v>21</v>
      </c>
      <c r="F372" s="211" t="s">
        <v>78</v>
      </c>
      <c r="G372" s="209"/>
      <c r="H372" s="212">
        <v>1</v>
      </c>
      <c r="I372" s="213"/>
      <c r="J372" s="209"/>
      <c r="K372" s="209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199</v>
      </c>
      <c r="AU372" s="218" t="s">
        <v>80</v>
      </c>
      <c r="AV372" s="11" t="s">
        <v>80</v>
      </c>
      <c r="AW372" s="11" t="s">
        <v>34</v>
      </c>
      <c r="AX372" s="11" t="s">
        <v>78</v>
      </c>
      <c r="AY372" s="218" t="s">
        <v>182</v>
      </c>
    </row>
    <row r="373" spans="2:65" s="1" customFormat="1" ht="16.5" customHeight="1">
      <c r="B373" s="41"/>
      <c r="C373" s="193" t="s">
        <v>684</v>
      </c>
      <c r="D373" s="193" t="s">
        <v>185</v>
      </c>
      <c r="E373" s="194" t="s">
        <v>685</v>
      </c>
      <c r="F373" s="195" t="s">
        <v>686</v>
      </c>
      <c r="G373" s="196" t="s">
        <v>188</v>
      </c>
      <c r="H373" s="197">
        <v>1</v>
      </c>
      <c r="I373" s="198"/>
      <c r="J373" s="199">
        <f>ROUND(I373*H373,2)</f>
        <v>0</v>
      </c>
      <c r="K373" s="195" t="s">
        <v>21</v>
      </c>
      <c r="L373" s="61"/>
      <c r="M373" s="200" t="s">
        <v>21</v>
      </c>
      <c r="N373" s="201" t="s">
        <v>41</v>
      </c>
      <c r="O373" s="42"/>
      <c r="P373" s="202">
        <f>O373*H373</f>
        <v>0</v>
      </c>
      <c r="Q373" s="202">
        <v>0</v>
      </c>
      <c r="R373" s="202">
        <f>Q373*H373</f>
        <v>0</v>
      </c>
      <c r="S373" s="202">
        <v>1.2E-2</v>
      </c>
      <c r="T373" s="203">
        <f>S373*H373</f>
        <v>1.2E-2</v>
      </c>
      <c r="AR373" s="24" t="s">
        <v>277</v>
      </c>
      <c r="AT373" s="24" t="s">
        <v>185</v>
      </c>
      <c r="AU373" s="24" t="s">
        <v>80</v>
      </c>
      <c r="AY373" s="24" t="s">
        <v>182</v>
      </c>
      <c r="BE373" s="204">
        <f>IF(N373="základní",J373,0)</f>
        <v>0</v>
      </c>
      <c r="BF373" s="204">
        <f>IF(N373="snížená",J373,0)</f>
        <v>0</v>
      </c>
      <c r="BG373" s="204">
        <f>IF(N373="zákl. přenesená",J373,0)</f>
        <v>0</v>
      </c>
      <c r="BH373" s="204">
        <f>IF(N373="sníž. přenesená",J373,0)</f>
        <v>0</v>
      </c>
      <c r="BI373" s="204">
        <f>IF(N373="nulová",J373,0)</f>
        <v>0</v>
      </c>
      <c r="BJ373" s="24" t="s">
        <v>78</v>
      </c>
      <c r="BK373" s="204">
        <f>ROUND(I373*H373,2)</f>
        <v>0</v>
      </c>
      <c r="BL373" s="24" t="s">
        <v>277</v>
      </c>
      <c r="BM373" s="24" t="s">
        <v>687</v>
      </c>
    </row>
    <row r="374" spans="2:65" s="1" customFormat="1">
      <c r="B374" s="41"/>
      <c r="C374" s="63"/>
      <c r="D374" s="205" t="s">
        <v>192</v>
      </c>
      <c r="E374" s="63"/>
      <c r="F374" s="206" t="s">
        <v>686</v>
      </c>
      <c r="G374" s="63"/>
      <c r="H374" s="63"/>
      <c r="I374" s="164"/>
      <c r="J374" s="63"/>
      <c r="K374" s="63"/>
      <c r="L374" s="61"/>
      <c r="M374" s="207"/>
      <c r="N374" s="42"/>
      <c r="O374" s="42"/>
      <c r="P374" s="42"/>
      <c r="Q374" s="42"/>
      <c r="R374" s="42"/>
      <c r="S374" s="42"/>
      <c r="T374" s="78"/>
      <c r="AT374" s="24" t="s">
        <v>192</v>
      </c>
      <c r="AU374" s="24" t="s">
        <v>80</v>
      </c>
    </row>
    <row r="375" spans="2:65" s="11" customFormat="1">
      <c r="B375" s="208"/>
      <c r="C375" s="209"/>
      <c r="D375" s="205" t="s">
        <v>199</v>
      </c>
      <c r="E375" s="210" t="s">
        <v>21</v>
      </c>
      <c r="F375" s="211" t="s">
        <v>679</v>
      </c>
      <c r="G375" s="209"/>
      <c r="H375" s="212">
        <v>1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199</v>
      </c>
      <c r="AU375" s="218" t="s">
        <v>80</v>
      </c>
      <c r="AV375" s="11" t="s">
        <v>80</v>
      </c>
      <c r="AW375" s="11" t="s">
        <v>34</v>
      </c>
      <c r="AX375" s="11" t="s">
        <v>78</v>
      </c>
      <c r="AY375" s="218" t="s">
        <v>182</v>
      </c>
    </row>
    <row r="376" spans="2:65" s="1" customFormat="1" ht="16.5" customHeight="1">
      <c r="B376" s="41"/>
      <c r="C376" s="193" t="s">
        <v>688</v>
      </c>
      <c r="D376" s="193" t="s">
        <v>185</v>
      </c>
      <c r="E376" s="194" t="s">
        <v>689</v>
      </c>
      <c r="F376" s="195" t="s">
        <v>690</v>
      </c>
      <c r="G376" s="196" t="s">
        <v>203</v>
      </c>
      <c r="H376" s="197">
        <v>6.0000000000000001E-3</v>
      </c>
      <c r="I376" s="198"/>
      <c r="J376" s="199">
        <f>ROUND(I376*H376,2)</f>
        <v>0</v>
      </c>
      <c r="K376" s="195" t="s">
        <v>189</v>
      </c>
      <c r="L376" s="61"/>
      <c r="M376" s="200" t="s">
        <v>21</v>
      </c>
      <c r="N376" s="201" t="s">
        <v>41</v>
      </c>
      <c r="O376" s="42"/>
      <c r="P376" s="202">
        <f>O376*H376</f>
        <v>0</v>
      </c>
      <c r="Q376" s="202">
        <v>0</v>
      </c>
      <c r="R376" s="202">
        <f>Q376*H376</f>
        <v>0</v>
      </c>
      <c r="S376" s="202">
        <v>0</v>
      </c>
      <c r="T376" s="203">
        <f>S376*H376</f>
        <v>0</v>
      </c>
      <c r="AR376" s="24" t="s">
        <v>277</v>
      </c>
      <c r="AT376" s="24" t="s">
        <v>185</v>
      </c>
      <c r="AU376" s="24" t="s">
        <v>80</v>
      </c>
      <c r="AY376" s="24" t="s">
        <v>182</v>
      </c>
      <c r="BE376" s="204">
        <f>IF(N376="základní",J376,0)</f>
        <v>0</v>
      </c>
      <c r="BF376" s="204">
        <f>IF(N376="snížená",J376,0)</f>
        <v>0</v>
      </c>
      <c r="BG376" s="204">
        <f>IF(N376="zákl. přenesená",J376,0)</f>
        <v>0</v>
      </c>
      <c r="BH376" s="204">
        <f>IF(N376="sníž. přenesená",J376,0)</f>
        <v>0</v>
      </c>
      <c r="BI376" s="204">
        <f>IF(N376="nulová",J376,0)</f>
        <v>0</v>
      </c>
      <c r="BJ376" s="24" t="s">
        <v>78</v>
      </c>
      <c r="BK376" s="204">
        <f>ROUND(I376*H376,2)</f>
        <v>0</v>
      </c>
      <c r="BL376" s="24" t="s">
        <v>277</v>
      </c>
      <c r="BM376" s="24" t="s">
        <v>691</v>
      </c>
    </row>
    <row r="377" spans="2:65" s="1" customFormat="1" ht="27">
      <c r="B377" s="41"/>
      <c r="C377" s="63"/>
      <c r="D377" s="205" t="s">
        <v>192</v>
      </c>
      <c r="E377" s="63"/>
      <c r="F377" s="206" t="s">
        <v>692</v>
      </c>
      <c r="G377" s="63"/>
      <c r="H377" s="63"/>
      <c r="I377" s="164"/>
      <c r="J377" s="63"/>
      <c r="K377" s="63"/>
      <c r="L377" s="61"/>
      <c r="M377" s="207"/>
      <c r="N377" s="42"/>
      <c r="O377" s="42"/>
      <c r="P377" s="42"/>
      <c r="Q377" s="42"/>
      <c r="R377" s="42"/>
      <c r="S377" s="42"/>
      <c r="T377" s="78"/>
      <c r="AT377" s="24" t="s">
        <v>192</v>
      </c>
      <c r="AU377" s="24" t="s">
        <v>80</v>
      </c>
    </row>
    <row r="378" spans="2:65" s="10" customFormat="1" ht="29.85" customHeight="1">
      <c r="B378" s="177"/>
      <c r="C378" s="178"/>
      <c r="D378" s="179" t="s">
        <v>69</v>
      </c>
      <c r="E378" s="191" t="s">
        <v>693</v>
      </c>
      <c r="F378" s="191" t="s">
        <v>694</v>
      </c>
      <c r="G378" s="178"/>
      <c r="H378" s="178"/>
      <c r="I378" s="181"/>
      <c r="J378" s="192">
        <f>BK378</f>
        <v>0</v>
      </c>
      <c r="K378" s="178"/>
      <c r="L378" s="183"/>
      <c r="M378" s="184"/>
      <c r="N378" s="185"/>
      <c r="O378" s="185"/>
      <c r="P378" s="186">
        <f>SUM(P379:P386)</f>
        <v>0</v>
      </c>
      <c r="Q378" s="185"/>
      <c r="R378" s="186">
        <f>SUM(R379:R386)</f>
        <v>9.5760000000000007E-4</v>
      </c>
      <c r="S378" s="185"/>
      <c r="T378" s="187">
        <f>SUM(T379:T386)</f>
        <v>0</v>
      </c>
      <c r="AR378" s="188" t="s">
        <v>80</v>
      </c>
      <c r="AT378" s="189" t="s">
        <v>69</v>
      </c>
      <c r="AU378" s="189" t="s">
        <v>78</v>
      </c>
      <c r="AY378" s="188" t="s">
        <v>182</v>
      </c>
      <c r="BK378" s="190">
        <f>SUM(BK379:BK386)</f>
        <v>0</v>
      </c>
    </row>
    <row r="379" spans="2:65" s="1" customFormat="1" ht="16.5" customHeight="1">
      <c r="B379" s="41"/>
      <c r="C379" s="193" t="s">
        <v>695</v>
      </c>
      <c r="D379" s="193" t="s">
        <v>185</v>
      </c>
      <c r="E379" s="194" t="s">
        <v>696</v>
      </c>
      <c r="F379" s="195" t="s">
        <v>697</v>
      </c>
      <c r="G379" s="196" t="s">
        <v>256</v>
      </c>
      <c r="H379" s="197">
        <v>3.6</v>
      </c>
      <c r="I379" s="198"/>
      <c r="J379" s="199">
        <f>ROUND(I379*H379,2)</f>
        <v>0</v>
      </c>
      <c r="K379" s="195" t="s">
        <v>189</v>
      </c>
      <c r="L379" s="61"/>
      <c r="M379" s="200" t="s">
        <v>21</v>
      </c>
      <c r="N379" s="201" t="s">
        <v>41</v>
      </c>
      <c r="O379" s="42"/>
      <c r="P379" s="202">
        <f>O379*H379</f>
        <v>0</v>
      </c>
      <c r="Q379" s="202">
        <v>2.0000000000000001E-4</v>
      </c>
      <c r="R379" s="202">
        <f>Q379*H379</f>
        <v>7.2000000000000005E-4</v>
      </c>
      <c r="S379" s="202">
        <v>0</v>
      </c>
      <c r="T379" s="203">
        <f>S379*H379</f>
        <v>0</v>
      </c>
      <c r="AR379" s="24" t="s">
        <v>277</v>
      </c>
      <c r="AT379" s="24" t="s">
        <v>185</v>
      </c>
      <c r="AU379" s="24" t="s">
        <v>80</v>
      </c>
      <c r="AY379" s="24" t="s">
        <v>182</v>
      </c>
      <c r="BE379" s="204">
        <f>IF(N379="základní",J379,0)</f>
        <v>0</v>
      </c>
      <c r="BF379" s="204">
        <f>IF(N379="snížená",J379,0)</f>
        <v>0</v>
      </c>
      <c r="BG379" s="204">
        <f>IF(N379="zákl. přenesená",J379,0)</f>
        <v>0</v>
      </c>
      <c r="BH379" s="204">
        <f>IF(N379="sníž. přenesená",J379,0)</f>
        <v>0</v>
      </c>
      <c r="BI379" s="204">
        <f>IF(N379="nulová",J379,0)</f>
        <v>0</v>
      </c>
      <c r="BJ379" s="24" t="s">
        <v>78</v>
      </c>
      <c r="BK379" s="204">
        <f>ROUND(I379*H379,2)</f>
        <v>0</v>
      </c>
      <c r="BL379" s="24" t="s">
        <v>277</v>
      </c>
      <c r="BM379" s="24" t="s">
        <v>698</v>
      </c>
    </row>
    <row r="380" spans="2:65" s="1" customFormat="1">
      <c r="B380" s="41"/>
      <c r="C380" s="63"/>
      <c r="D380" s="205" t="s">
        <v>192</v>
      </c>
      <c r="E380" s="63"/>
      <c r="F380" s="206" t="s">
        <v>699</v>
      </c>
      <c r="G380" s="63"/>
      <c r="H380" s="63"/>
      <c r="I380" s="164"/>
      <c r="J380" s="63"/>
      <c r="K380" s="63"/>
      <c r="L380" s="61"/>
      <c r="M380" s="207"/>
      <c r="N380" s="42"/>
      <c r="O380" s="42"/>
      <c r="P380" s="42"/>
      <c r="Q380" s="42"/>
      <c r="R380" s="42"/>
      <c r="S380" s="42"/>
      <c r="T380" s="78"/>
      <c r="AT380" s="24" t="s">
        <v>192</v>
      </c>
      <c r="AU380" s="24" t="s">
        <v>80</v>
      </c>
    </row>
    <row r="381" spans="2:65" s="11" customFormat="1">
      <c r="B381" s="208"/>
      <c r="C381" s="209"/>
      <c r="D381" s="205" t="s">
        <v>199</v>
      </c>
      <c r="E381" s="210" t="s">
        <v>21</v>
      </c>
      <c r="F381" s="211" t="s">
        <v>700</v>
      </c>
      <c r="G381" s="209"/>
      <c r="H381" s="212">
        <v>3.6</v>
      </c>
      <c r="I381" s="213"/>
      <c r="J381" s="209"/>
      <c r="K381" s="209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199</v>
      </c>
      <c r="AU381" s="218" t="s">
        <v>80</v>
      </c>
      <c r="AV381" s="11" t="s">
        <v>80</v>
      </c>
      <c r="AW381" s="11" t="s">
        <v>34</v>
      </c>
      <c r="AX381" s="11" t="s">
        <v>78</v>
      </c>
      <c r="AY381" s="218" t="s">
        <v>182</v>
      </c>
    </row>
    <row r="382" spans="2:65" s="1" customFormat="1" ht="16.5" customHeight="1">
      <c r="B382" s="41"/>
      <c r="C382" s="219" t="s">
        <v>701</v>
      </c>
      <c r="D382" s="219" t="s">
        <v>207</v>
      </c>
      <c r="E382" s="220" t="s">
        <v>702</v>
      </c>
      <c r="F382" s="221" t="s">
        <v>703</v>
      </c>
      <c r="G382" s="222" t="s">
        <v>256</v>
      </c>
      <c r="H382" s="223">
        <v>3.96</v>
      </c>
      <c r="I382" s="224"/>
      <c r="J382" s="225">
        <f>ROUND(I382*H382,2)</f>
        <v>0</v>
      </c>
      <c r="K382" s="221" t="s">
        <v>21</v>
      </c>
      <c r="L382" s="226"/>
      <c r="M382" s="227" t="s">
        <v>21</v>
      </c>
      <c r="N382" s="228" t="s">
        <v>41</v>
      </c>
      <c r="O382" s="42"/>
      <c r="P382" s="202">
        <f>O382*H382</f>
        <v>0</v>
      </c>
      <c r="Q382" s="202">
        <v>6.0000000000000002E-5</v>
      </c>
      <c r="R382" s="202">
        <f>Q382*H382</f>
        <v>2.376E-4</v>
      </c>
      <c r="S382" s="202">
        <v>0</v>
      </c>
      <c r="T382" s="203">
        <f>S382*H382</f>
        <v>0</v>
      </c>
      <c r="AR382" s="24" t="s">
        <v>382</v>
      </c>
      <c r="AT382" s="24" t="s">
        <v>207</v>
      </c>
      <c r="AU382" s="24" t="s">
        <v>80</v>
      </c>
      <c r="AY382" s="24" t="s">
        <v>182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24" t="s">
        <v>78</v>
      </c>
      <c r="BK382" s="204">
        <f>ROUND(I382*H382,2)</f>
        <v>0</v>
      </c>
      <c r="BL382" s="24" t="s">
        <v>277</v>
      </c>
      <c r="BM382" s="24" t="s">
        <v>704</v>
      </c>
    </row>
    <row r="383" spans="2:65" s="1" customFormat="1">
      <c r="B383" s="41"/>
      <c r="C383" s="63"/>
      <c r="D383" s="205" t="s">
        <v>192</v>
      </c>
      <c r="E383" s="63"/>
      <c r="F383" s="206" t="s">
        <v>703</v>
      </c>
      <c r="G383" s="63"/>
      <c r="H383" s="63"/>
      <c r="I383" s="164"/>
      <c r="J383" s="63"/>
      <c r="K383" s="63"/>
      <c r="L383" s="61"/>
      <c r="M383" s="207"/>
      <c r="N383" s="42"/>
      <c r="O383" s="42"/>
      <c r="P383" s="42"/>
      <c r="Q383" s="42"/>
      <c r="R383" s="42"/>
      <c r="S383" s="42"/>
      <c r="T383" s="78"/>
      <c r="AT383" s="24" t="s">
        <v>192</v>
      </c>
      <c r="AU383" s="24" t="s">
        <v>80</v>
      </c>
    </row>
    <row r="384" spans="2:65" s="11" customFormat="1">
      <c r="B384" s="208"/>
      <c r="C384" s="209"/>
      <c r="D384" s="205" t="s">
        <v>199</v>
      </c>
      <c r="E384" s="210" t="s">
        <v>21</v>
      </c>
      <c r="F384" s="211" t="s">
        <v>705</v>
      </c>
      <c r="G384" s="209"/>
      <c r="H384" s="212">
        <v>3.96</v>
      </c>
      <c r="I384" s="213"/>
      <c r="J384" s="209"/>
      <c r="K384" s="209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199</v>
      </c>
      <c r="AU384" s="218" t="s">
        <v>80</v>
      </c>
      <c r="AV384" s="11" t="s">
        <v>80</v>
      </c>
      <c r="AW384" s="11" t="s">
        <v>34</v>
      </c>
      <c r="AX384" s="11" t="s">
        <v>78</v>
      </c>
      <c r="AY384" s="218" t="s">
        <v>182</v>
      </c>
    </row>
    <row r="385" spans="2:65" s="1" customFormat="1" ht="16.5" customHeight="1">
      <c r="B385" s="41"/>
      <c r="C385" s="193" t="s">
        <v>706</v>
      </c>
      <c r="D385" s="193" t="s">
        <v>185</v>
      </c>
      <c r="E385" s="194" t="s">
        <v>707</v>
      </c>
      <c r="F385" s="195" t="s">
        <v>708</v>
      </c>
      <c r="G385" s="196" t="s">
        <v>203</v>
      </c>
      <c r="H385" s="197">
        <v>1E-3</v>
      </c>
      <c r="I385" s="198"/>
      <c r="J385" s="199">
        <f>ROUND(I385*H385,2)</f>
        <v>0</v>
      </c>
      <c r="K385" s="195" t="s">
        <v>189</v>
      </c>
      <c r="L385" s="61"/>
      <c r="M385" s="200" t="s">
        <v>21</v>
      </c>
      <c r="N385" s="201" t="s">
        <v>41</v>
      </c>
      <c r="O385" s="42"/>
      <c r="P385" s="202">
        <f>O385*H385</f>
        <v>0</v>
      </c>
      <c r="Q385" s="202">
        <v>0</v>
      </c>
      <c r="R385" s="202">
        <f>Q385*H385</f>
        <v>0</v>
      </c>
      <c r="S385" s="202">
        <v>0</v>
      </c>
      <c r="T385" s="203">
        <f>S385*H385</f>
        <v>0</v>
      </c>
      <c r="AR385" s="24" t="s">
        <v>277</v>
      </c>
      <c r="AT385" s="24" t="s">
        <v>185</v>
      </c>
      <c r="AU385" s="24" t="s">
        <v>80</v>
      </c>
      <c r="AY385" s="24" t="s">
        <v>182</v>
      </c>
      <c r="BE385" s="204">
        <f>IF(N385="základní",J385,0)</f>
        <v>0</v>
      </c>
      <c r="BF385" s="204">
        <f>IF(N385="snížená",J385,0)</f>
        <v>0</v>
      </c>
      <c r="BG385" s="204">
        <f>IF(N385="zákl. přenesená",J385,0)</f>
        <v>0</v>
      </c>
      <c r="BH385" s="204">
        <f>IF(N385="sníž. přenesená",J385,0)</f>
        <v>0</v>
      </c>
      <c r="BI385" s="204">
        <f>IF(N385="nulová",J385,0)</f>
        <v>0</v>
      </c>
      <c r="BJ385" s="24" t="s">
        <v>78</v>
      </c>
      <c r="BK385" s="204">
        <f>ROUND(I385*H385,2)</f>
        <v>0</v>
      </c>
      <c r="BL385" s="24" t="s">
        <v>277</v>
      </c>
      <c r="BM385" s="24" t="s">
        <v>709</v>
      </c>
    </row>
    <row r="386" spans="2:65" s="1" customFormat="1" ht="27">
      <c r="B386" s="41"/>
      <c r="C386" s="63"/>
      <c r="D386" s="205" t="s">
        <v>192</v>
      </c>
      <c r="E386" s="63"/>
      <c r="F386" s="206" t="s">
        <v>710</v>
      </c>
      <c r="G386" s="63"/>
      <c r="H386" s="63"/>
      <c r="I386" s="164"/>
      <c r="J386" s="63"/>
      <c r="K386" s="63"/>
      <c r="L386" s="61"/>
      <c r="M386" s="207"/>
      <c r="N386" s="42"/>
      <c r="O386" s="42"/>
      <c r="P386" s="42"/>
      <c r="Q386" s="42"/>
      <c r="R386" s="42"/>
      <c r="S386" s="42"/>
      <c r="T386" s="78"/>
      <c r="AT386" s="24" t="s">
        <v>192</v>
      </c>
      <c r="AU386" s="24" t="s">
        <v>80</v>
      </c>
    </row>
    <row r="387" spans="2:65" s="10" customFormat="1" ht="29.85" customHeight="1">
      <c r="B387" s="177"/>
      <c r="C387" s="178"/>
      <c r="D387" s="179" t="s">
        <v>69</v>
      </c>
      <c r="E387" s="191" t="s">
        <v>711</v>
      </c>
      <c r="F387" s="191" t="s">
        <v>712</v>
      </c>
      <c r="G387" s="178"/>
      <c r="H387" s="178"/>
      <c r="I387" s="181"/>
      <c r="J387" s="192">
        <f>BK387</f>
        <v>0</v>
      </c>
      <c r="K387" s="178"/>
      <c r="L387" s="183"/>
      <c r="M387" s="184"/>
      <c r="N387" s="185"/>
      <c r="O387" s="185"/>
      <c r="P387" s="186">
        <f>SUM(P388:P397)</f>
        <v>0</v>
      </c>
      <c r="Q387" s="185"/>
      <c r="R387" s="186">
        <f>SUM(R388:R397)</f>
        <v>4.2408000000000003E-3</v>
      </c>
      <c r="S387" s="185"/>
      <c r="T387" s="187">
        <f>SUM(T388:T397)</f>
        <v>0</v>
      </c>
      <c r="AR387" s="188" t="s">
        <v>80</v>
      </c>
      <c r="AT387" s="189" t="s">
        <v>69</v>
      </c>
      <c r="AU387" s="189" t="s">
        <v>78</v>
      </c>
      <c r="AY387" s="188" t="s">
        <v>182</v>
      </c>
      <c r="BK387" s="190">
        <f>SUM(BK388:BK397)</f>
        <v>0</v>
      </c>
    </row>
    <row r="388" spans="2:65" s="1" customFormat="1" ht="16.5" customHeight="1">
      <c r="B388" s="41"/>
      <c r="C388" s="193" t="s">
        <v>713</v>
      </c>
      <c r="D388" s="193" t="s">
        <v>185</v>
      </c>
      <c r="E388" s="194" t="s">
        <v>714</v>
      </c>
      <c r="F388" s="195" t="s">
        <v>715</v>
      </c>
      <c r="G388" s="196" t="s">
        <v>216</v>
      </c>
      <c r="H388" s="197">
        <v>23.56</v>
      </c>
      <c r="I388" s="198"/>
      <c r="J388" s="199">
        <f>ROUND(I388*H388,2)</f>
        <v>0</v>
      </c>
      <c r="K388" s="195" t="s">
        <v>189</v>
      </c>
      <c r="L388" s="61"/>
      <c r="M388" s="200" t="s">
        <v>21</v>
      </c>
      <c r="N388" s="201" t="s">
        <v>41</v>
      </c>
      <c r="O388" s="42"/>
      <c r="P388" s="202">
        <f>O388*H388</f>
        <v>0</v>
      </c>
      <c r="Q388" s="202">
        <v>1.0000000000000001E-5</v>
      </c>
      <c r="R388" s="202">
        <f>Q388*H388</f>
        <v>2.3560000000000001E-4</v>
      </c>
      <c r="S388" s="202">
        <v>0</v>
      </c>
      <c r="T388" s="203">
        <f>S388*H388</f>
        <v>0</v>
      </c>
      <c r="AR388" s="24" t="s">
        <v>277</v>
      </c>
      <c r="AT388" s="24" t="s">
        <v>185</v>
      </c>
      <c r="AU388" s="24" t="s">
        <v>80</v>
      </c>
      <c r="AY388" s="24" t="s">
        <v>182</v>
      </c>
      <c r="BE388" s="204">
        <f>IF(N388="základní",J388,0)</f>
        <v>0</v>
      </c>
      <c r="BF388" s="204">
        <f>IF(N388="snížená",J388,0)</f>
        <v>0</v>
      </c>
      <c r="BG388" s="204">
        <f>IF(N388="zákl. přenesená",J388,0)</f>
        <v>0</v>
      </c>
      <c r="BH388" s="204">
        <f>IF(N388="sníž. přenesená",J388,0)</f>
        <v>0</v>
      </c>
      <c r="BI388" s="204">
        <f>IF(N388="nulová",J388,0)</f>
        <v>0</v>
      </c>
      <c r="BJ388" s="24" t="s">
        <v>78</v>
      </c>
      <c r="BK388" s="204">
        <f>ROUND(I388*H388,2)</f>
        <v>0</v>
      </c>
      <c r="BL388" s="24" t="s">
        <v>277</v>
      </c>
      <c r="BM388" s="24" t="s">
        <v>716</v>
      </c>
    </row>
    <row r="389" spans="2:65" s="1" customFormat="1">
      <c r="B389" s="41"/>
      <c r="C389" s="63"/>
      <c r="D389" s="205" t="s">
        <v>192</v>
      </c>
      <c r="E389" s="63"/>
      <c r="F389" s="206" t="s">
        <v>715</v>
      </c>
      <c r="G389" s="63"/>
      <c r="H389" s="63"/>
      <c r="I389" s="164"/>
      <c r="J389" s="63"/>
      <c r="K389" s="63"/>
      <c r="L389" s="61"/>
      <c r="M389" s="207"/>
      <c r="N389" s="42"/>
      <c r="O389" s="42"/>
      <c r="P389" s="42"/>
      <c r="Q389" s="42"/>
      <c r="R389" s="42"/>
      <c r="S389" s="42"/>
      <c r="T389" s="78"/>
      <c r="AT389" s="24" t="s">
        <v>192</v>
      </c>
      <c r="AU389" s="24" t="s">
        <v>80</v>
      </c>
    </row>
    <row r="390" spans="2:65" s="11" customFormat="1">
      <c r="B390" s="208"/>
      <c r="C390" s="209"/>
      <c r="D390" s="205" t="s">
        <v>199</v>
      </c>
      <c r="E390" s="210" t="s">
        <v>21</v>
      </c>
      <c r="F390" s="211" t="s">
        <v>127</v>
      </c>
      <c r="G390" s="209"/>
      <c r="H390" s="212">
        <v>23.56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199</v>
      </c>
      <c r="AU390" s="218" t="s">
        <v>80</v>
      </c>
      <c r="AV390" s="11" t="s">
        <v>80</v>
      </c>
      <c r="AW390" s="11" t="s">
        <v>34</v>
      </c>
      <c r="AX390" s="11" t="s">
        <v>78</v>
      </c>
      <c r="AY390" s="218" t="s">
        <v>182</v>
      </c>
    </row>
    <row r="391" spans="2:65" s="1" customFormat="1" ht="16.5" customHeight="1">
      <c r="B391" s="41"/>
      <c r="C391" s="193" t="s">
        <v>717</v>
      </c>
      <c r="D391" s="193" t="s">
        <v>185</v>
      </c>
      <c r="E391" s="194" t="s">
        <v>718</v>
      </c>
      <c r="F391" s="195" t="s">
        <v>719</v>
      </c>
      <c r="G391" s="196" t="s">
        <v>216</v>
      </c>
      <c r="H391" s="197">
        <v>23.56</v>
      </c>
      <c r="I391" s="198"/>
      <c r="J391" s="199">
        <f>ROUND(I391*H391,2)</f>
        <v>0</v>
      </c>
      <c r="K391" s="195" t="s">
        <v>189</v>
      </c>
      <c r="L391" s="61"/>
      <c r="M391" s="200" t="s">
        <v>21</v>
      </c>
      <c r="N391" s="201" t="s">
        <v>41</v>
      </c>
      <c r="O391" s="42"/>
      <c r="P391" s="202">
        <f>O391*H391</f>
        <v>0</v>
      </c>
      <c r="Q391" s="202">
        <v>1.7000000000000001E-4</v>
      </c>
      <c r="R391" s="202">
        <f>Q391*H391</f>
        <v>4.0052000000000004E-3</v>
      </c>
      <c r="S391" s="202">
        <v>0</v>
      </c>
      <c r="T391" s="203">
        <f>S391*H391</f>
        <v>0</v>
      </c>
      <c r="AR391" s="24" t="s">
        <v>277</v>
      </c>
      <c r="AT391" s="24" t="s">
        <v>185</v>
      </c>
      <c r="AU391" s="24" t="s">
        <v>80</v>
      </c>
      <c r="AY391" s="24" t="s">
        <v>182</v>
      </c>
      <c r="BE391" s="204">
        <f>IF(N391="základní",J391,0)</f>
        <v>0</v>
      </c>
      <c r="BF391" s="204">
        <f>IF(N391="snížená",J391,0)</f>
        <v>0</v>
      </c>
      <c r="BG391" s="204">
        <f>IF(N391="zákl. přenesená",J391,0)</f>
        <v>0</v>
      </c>
      <c r="BH391" s="204">
        <f>IF(N391="sníž. přenesená",J391,0)</f>
        <v>0</v>
      </c>
      <c r="BI391" s="204">
        <f>IF(N391="nulová",J391,0)</f>
        <v>0</v>
      </c>
      <c r="BJ391" s="24" t="s">
        <v>78</v>
      </c>
      <c r="BK391" s="204">
        <f>ROUND(I391*H391,2)</f>
        <v>0</v>
      </c>
      <c r="BL391" s="24" t="s">
        <v>277</v>
      </c>
      <c r="BM391" s="24" t="s">
        <v>720</v>
      </c>
    </row>
    <row r="392" spans="2:65" s="1" customFormat="1" ht="27">
      <c r="B392" s="41"/>
      <c r="C392" s="63"/>
      <c r="D392" s="205" t="s">
        <v>192</v>
      </c>
      <c r="E392" s="63"/>
      <c r="F392" s="206" t="s">
        <v>721</v>
      </c>
      <c r="G392" s="63"/>
      <c r="H392" s="63"/>
      <c r="I392" s="164"/>
      <c r="J392" s="63"/>
      <c r="K392" s="63"/>
      <c r="L392" s="61"/>
      <c r="M392" s="207"/>
      <c r="N392" s="42"/>
      <c r="O392" s="42"/>
      <c r="P392" s="42"/>
      <c r="Q392" s="42"/>
      <c r="R392" s="42"/>
      <c r="S392" s="42"/>
      <c r="T392" s="78"/>
      <c r="AT392" s="24" t="s">
        <v>192</v>
      </c>
      <c r="AU392" s="24" t="s">
        <v>80</v>
      </c>
    </row>
    <row r="393" spans="2:65" s="11" customFormat="1">
      <c r="B393" s="208"/>
      <c r="C393" s="209"/>
      <c r="D393" s="205" t="s">
        <v>199</v>
      </c>
      <c r="E393" s="210" t="s">
        <v>21</v>
      </c>
      <c r="F393" s="211" t="s">
        <v>361</v>
      </c>
      <c r="G393" s="209"/>
      <c r="H393" s="212">
        <v>15.67</v>
      </c>
      <c r="I393" s="213"/>
      <c r="J393" s="209"/>
      <c r="K393" s="209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199</v>
      </c>
      <c r="AU393" s="218" t="s">
        <v>80</v>
      </c>
      <c r="AV393" s="11" t="s">
        <v>80</v>
      </c>
      <c r="AW393" s="11" t="s">
        <v>34</v>
      </c>
      <c r="AX393" s="11" t="s">
        <v>70</v>
      </c>
      <c r="AY393" s="218" t="s">
        <v>182</v>
      </c>
    </row>
    <row r="394" spans="2:65" s="11" customFormat="1">
      <c r="B394" s="208"/>
      <c r="C394" s="209"/>
      <c r="D394" s="205" t="s">
        <v>199</v>
      </c>
      <c r="E394" s="210" t="s">
        <v>21</v>
      </c>
      <c r="F394" s="211" t="s">
        <v>363</v>
      </c>
      <c r="G394" s="209"/>
      <c r="H394" s="212">
        <v>7.89</v>
      </c>
      <c r="I394" s="213"/>
      <c r="J394" s="209"/>
      <c r="K394" s="209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199</v>
      </c>
      <c r="AU394" s="218" t="s">
        <v>80</v>
      </c>
      <c r="AV394" s="11" t="s">
        <v>80</v>
      </c>
      <c r="AW394" s="11" t="s">
        <v>34</v>
      </c>
      <c r="AX394" s="11" t="s">
        <v>70</v>
      </c>
      <c r="AY394" s="218" t="s">
        <v>182</v>
      </c>
    </row>
    <row r="395" spans="2:65" s="12" customFormat="1">
      <c r="B395" s="229"/>
      <c r="C395" s="230"/>
      <c r="D395" s="205" t="s">
        <v>199</v>
      </c>
      <c r="E395" s="231" t="s">
        <v>127</v>
      </c>
      <c r="F395" s="232" t="s">
        <v>299</v>
      </c>
      <c r="G395" s="230"/>
      <c r="H395" s="233">
        <v>23.56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AT395" s="239" t="s">
        <v>199</v>
      </c>
      <c r="AU395" s="239" t="s">
        <v>80</v>
      </c>
      <c r="AV395" s="12" t="s">
        <v>190</v>
      </c>
      <c r="AW395" s="12" t="s">
        <v>34</v>
      </c>
      <c r="AX395" s="12" t="s">
        <v>78</v>
      </c>
      <c r="AY395" s="239" t="s">
        <v>182</v>
      </c>
    </row>
    <row r="396" spans="2:65" s="1" customFormat="1" ht="16.5" customHeight="1">
      <c r="B396" s="41"/>
      <c r="C396" s="193" t="s">
        <v>722</v>
      </c>
      <c r="D396" s="193" t="s">
        <v>185</v>
      </c>
      <c r="E396" s="194" t="s">
        <v>723</v>
      </c>
      <c r="F396" s="195" t="s">
        <v>724</v>
      </c>
      <c r="G396" s="196" t="s">
        <v>203</v>
      </c>
      <c r="H396" s="197">
        <v>4.0000000000000001E-3</v>
      </c>
      <c r="I396" s="198"/>
      <c r="J396" s="199">
        <f>ROUND(I396*H396,2)</f>
        <v>0</v>
      </c>
      <c r="K396" s="195" t="s">
        <v>189</v>
      </c>
      <c r="L396" s="61"/>
      <c r="M396" s="200" t="s">
        <v>21</v>
      </c>
      <c r="N396" s="201" t="s">
        <v>41</v>
      </c>
      <c r="O396" s="42"/>
      <c r="P396" s="202">
        <f>O396*H396</f>
        <v>0</v>
      </c>
      <c r="Q396" s="202">
        <v>0</v>
      </c>
      <c r="R396" s="202">
        <f>Q396*H396</f>
        <v>0</v>
      </c>
      <c r="S396" s="202">
        <v>0</v>
      </c>
      <c r="T396" s="203">
        <f>S396*H396</f>
        <v>0</v>
      </c>
      <c r="AR396" s="24" t="s">
        <v>277</v>
      </c>
      <c r="AT396" s="24" t="s">
        <v>185</v>
      </c>
      <c r="AU396" s="24" t="s">
        <v>80</v>
      </c>
      <c r="AY396" s="24" t="s">
        <v>182</v>
      </c>
      <c r="BE396" s="204">
        <f>IF(N396="základní",J396,0)</f>
        <v>0</v>
      </c>
      <c r="BF396" s="204">
        <f>IF(N396="snížená",J396,0)</f>
        <v>0</v>
      </c>
      <c r="BG396" s="204">
        <f>IF(N396="zákl. přenesená",J396,0)</f>
        <v>0</v>
      </c>
      <c r="BH396" s="204">
        <f>IF(N396="sníž. přenesená",J396,0)</f>
        <v>0</v>
      </c>
      <c r="BI396" s="204">
        <f>IF(N396="nulová",J396,0)</f>
        <v>0</v>
      </c>
      <c r="BJ396" s="24" t="s">
        <v>78</v>
      </c>
      <c r="BK396" s="204">
        <f>ROUND(I396*H396,2)</f>
        <v>0</v>
      </c>
      <c r="BL396" s="24" t="s">
        <v>277</v>
      </c>
      <c r="BM396" s="24" t="s">
        <v>725</v>
      </c>
    </row>
    <row r="397" spans="2:65" s="1" customFormat="1" ht="27">
      <c r="B397" s="41"/>
      <c r="C397" s="63"/>
      <c r="D397" s="205" t="s">
        <v>192</v>
      </c>
      <c r="E397" s="63"/>
      <c r="F397" s="206" t="s">
        <v>726</v>
      </c>
      <c r="G397" s="63"/>
      <c r="H397" s="63"/>
      <c r="I397" s="164"/>
      <c r="J397" s="63"/>
      <c r="K397" s="63"/>
      <c r="L397" s="61"/>
      <c r="M397" s="207"/>
      <c r="N397" s="42"/>
      <c r="O397" s="42"/>
      <c r="P397" s="42"/>
      <c r="Q397" s="42"/>
      <c r="R397" s="42"/>
      <c r="S397" s="42"/>
      <c r="T397" s="78"/>
      <c r="AT397" s="24" t="s">
        <v>192</v>
      </c>
      <c r="AU397" s="24" t="s">
        <v>80</v>
      </c>
    </row>
    <row r="398" spans="2:65" s="10" customFormat="1" ht="29.85" customHeight="1">
      <c r="B398" s="177"/>
      <c r="C398" s="178"/>
      <c r="D398" s="179" t="s">
        <v>69</v>
      </c>
      <c r="E398" s="191" t="s">
        <v>727</v>
      </c>
      <c r="F398" s="191" t="s">
        <v>728</v>
      </c>
      <c r="G398" s="178"/>
      <c r="H398" s="178"/>
      <c r="I398" s="181"/>
      <c r="J398" s="192">
        <f>BK398</f>
        <v>0</v>
      </c>
      <c r="K398" s="178"/>
      <c r="L398" s="183"/>
      <c r="M398" s="184"/>
      <c r="N398" s="185"/>
      <c r="O398" s="185"/>
      <c r="P398" s="186">
        <f>SUM(P399:P470)</f>
        <v>0</v>
      </c>
      <c r="Q398" s="185"/>
      <c r="R398" s="186">
        <f>SUM(R399:R470)</f>
        <v>1.4530200200000001</v>
      </c>
      <c r="S398" s="185"/>
      <c r="T398" s="187">
        <f>SUM(T399:T470)</f>
        <v>0.49958699999999995</v>
      </c>
      <c r="AR398" s="188" t="s">
        <v>80</v>
      </c>
      <c r="AT398" s="189" t="s">
        <v>69</v>
      </c>
      <c r="AU398" s="189" t="s">
        <v>78</v>
      </c>
      <c r="AY398" s="188" t="s">
        <v>182</v>
      </c>
      <c r="BK398" s="190">
        <f>SUM(BK399:BK470)</f>
        <v>0</v>
      </c>
    </row>
    <row r="399" spans="2:65" s="1" customFormat="1" ht="16.5" customHeight="1">
      <c r="B399" s="41"/>
      <c r="C399" s="193" t="s">
        <v>729</v>
      </c>
      <c r="D399" s="193" t="s">
        <v>185</v>
      </c>
      <c r="E399" s="194" t="s">
        <v>730</v>
      </c>
      <c r="F399" s="195" t="s">
        <v>731</v>
      </c>
      <c r="G399" s="196" t="s">
        <v>216</v>
      </c>
      <c r="H399" s="197">
        <v>151.38999999999999</v>
      </c>
      <c r="I399" s="198"/>
      <c r="J399" s="199">
        <f>ROUND(I399*H399,2)</f>
        <v>0</v>
      </c>
      <c r="K399" s="195" t="s">
        <v>189</v>
      </c>
      <c r="L399" s="61"/>
      <c r="M399" s="200" t="s">
        <v>21</v>
      </c>
      <c r="N399" s="201" t="s">
        <v>41</v>
      </c>
      <c r="O399" s="42"/>
      <c r="P399" s="202">
        <f>O399*H399</f>
        <v>0</v>
      </c>
      <c r="Q399" s="202">
        <v>0</v>
      </c>
      <c r="R399" s="202">
        <f>Q399*H399</f>
        <v>0</v>
      </c>
      <c r="S399" s="202">
        <v>0</v>
      </c>
      <c r="T399" s="203">
        <f>S399*H399</f>
        <v>0</v>
      </c>
      <c r="AR399" s="24" t="s">
        <v>277</v>
      </c>
      <c r="AT399" s="24" t="s">
        <v>185</v>
      </c>
      <c r="AU399" s="24" t="s">
        <v>80</v>
      </c>
      <c r="AY399" s="24" t="s">
        <v>182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24" t="s">
        <v>78</v>
      </c>
      <c r="BK399" s="204">
        <f>ROUND(I399*H399,2)</f>
        <v>0</v>
      </c>
      <c r="BL399" s="24" t="s">
        <v>277</v>
      </c>
      <c r="BM399" s="24" t="s">
        <v>732</v>
      </c>
    </row>
    <row r="400" spans="2:65" s="1" customFormat="1">
      <c r="B400" s="41"/>
      <c r="C400" s="63"/>
      <c r="D400" s="205" t="s">
        <v>192</v>
      </c>
      <c r="E400" s="63"/>
      <c r="F400" s="206" t="s">
        <v>733</v>
      </c>
      <c r="G400" s="63"/>
      <c r="H400" s="63"/>
      <c r="I400" s="164"/>
      <c r="J400" s="63"/>
      <c r="K400" s="63"/>
      <c r="L400" s="61"/>
      <c r="M400" s="207"/>
      <c r="N400" s="42"/>
      <c r="O400" s="42"/>
      <c r="P400" s="42"/>
      <c r="Q400" s="42"/>
      <c r="R400" s="42"/>
      <c r="S400" s="42"/>
      <c r="T400" s="78"/>
      <c r="AT400" s="24" t="s">
        <v>192</v>
      </c>
      <c r="AU400" s="24" t="s">
        <v>80</v>
      </c>
    </row>
    <row r="401" spans="2:65" s="11" customFormat="1">
      <c r="B401" s="208"/>
      <c r="C401" s="209"/>
      <c r="D401" s="205" t="s">
        <v>199</v>
      </c>
      <c r="E401" s="210" t="s">
        <v>21</v>
      </c>
      <c r="F401" s="211" t="s">
        <v>98</v>
      </c>
      <c r="G401" s="209"/>
      <c r="H401" s="212">
        <v>151.38999999999999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199</v>
      </c>
      <c r="AU401" s="218" t="s">
        <v>80</v>
      </c>
      <c r="AV401" s="11" t="s">
        <v>80</v>
      </c>
      <c r="AW401" s="11" t="s">
        <v>34</v>
      </c>
      <c r="AX401" s="11" t="s">
        <v>78</v>
      </c>
      <c r="AY401" s="218" t="s">
        <v>182</v>
      </c>
    </row>
    <row r="402" spans="2:65" s="1" customFormat="1" ht="25.5" customHeight="1">
      <c r="B402" s="41"/>
      <c r="C402" s="193" t="s">
        <v>734</v>
      </c>
      <c r="D402" s="193" t="s">
        <v>185</v>
      </c>
      <c r="E402" s="194" t="s">
        <v>735</v>
      </c>
      <c r="F402" s="195" t="s">
        <v>736</v>
      </c>
      <c r="G402" s="196" t="s">
        <v>216</v>
      </c>
      <c r="H402" s="197">
        <v>151.38999999999999</v>
      </c>
      <c r="I402" s="198"/>
      <c r="J402" s="199">
        <f>ROUND(I402*H402,2)</f>
        <v>0</v>
      </c>
      <c r="K402" s="195" t="s">
        <v>189</v>
      </c>
      <c r="L402" s="61"/>
      <c r="M402" s="200" t="s">
        <v>21</v>
      </c>
      <c r="N402" s="201" t="s">
        <v>41</v>
      </c>
      <c r="O402" s="42"/>
      <c r="P402" s="202">
        <f>O402*H402</f>
        <v>0</v>
      </c>
      <c r="Q402" s="202">
        <v>3.0000000000000001E-5</v>
      </c>
      <c r="R402" s="202">
        <f>Q402*H402</f>
        <v>4.5417000000000001E-3</v>
      </c>
      <c r="S402" s="202">
        <v>0</v>
      </c>
      <c r="T402" s="203">
        <f>S402*H402</f>
        <v>0</v>
      </c>
      <c r="AR402" s="24" t="s">
        <v>277</v>
      </c>
      <c r="AT402" s="24" t="s">
        <v>185</v>
      </c>
      <c r="AU402" s="24" t="s">
        <v>80</v>
      </c>
      <c r="AY402" s="24" t="s">
        <v>182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24" t="s">
        <v>78</v>
      </c>
      <c r="BK402" s="204">
        <f>ROUND(I402*H402,2)</f>
        <v>0</v>
      </c>
      <c r="BL402" s="24" t="s">
        <v>277</v>
      </c>
      <c r="BM402" s="24" t="s">
        <v>737</v>
      </c>
    </row>
    <row r="403" spans="2:65" s="1" customFormat="1" ht="27">
      <c r="B403" s="41"/>
      <c r="C403" s="63"/>
      <c r="D403" s="205" t="s">
        <v>192</v>
      </c>
      <c r="E403" s="63"/>
      <c r="F403" s="206" t="s">
        <v>738</v>
      </c>
      <c r="G403" s="63"/>
      <c r="H403" s="63"/>
      <c r="I403" s="164"/>
      <c r="J403" s="63"/>
      <c r="K403" s="63"/>
      <c r="L403" s="61"/>
      <c r="M403" s="207"/>
      <c r="N403" s="42"/>
      <c r="O403" s="42"/>
      <c r="P403" s="42"/>
      <c r="Q403" s="42"/>
      <c r="R403" s="42"/>
      <c r="S403" s="42"/>
      <c r="T403" s="78"/>
      <c r="AT403" s="24" t="s">
        <v>192</v>
      </c>
      <c r="AU403" s="24" t="s">
        <v>80</v>
      </c>
    </row>
    <row r="404" spans="2:65" s="11" customFormat="1">
      <c r="B404" s="208"/>
      <c r="C404" s="209"/>
      <c r="D404" s="205" t="s">
        <v>199</v>
      </c>
      <c r="E404" s="210" t="s">
        <v>21</v>
      </c>
      <c r="F404" s="211" t="s">
        <v>739</v>
      </c>
      <c r="G404" s="209"/>
      <c r="H404" s="212">
        <v>151.38999999999999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199</v>
      </c>
      <c r="AU404" s="218" t="s">
        <v>80</v>
      </c>
      <c r="AV404" s="11" t="s">
        <v>80</v>
      </c>
      <c r="AW404" s="11" t="s">
        <v>34</v>
      </c>
      <c r="AX404" s="11" t="s">
        <v>78</v>
      </c>
      <c r="AY404" s="218" t="s">
        <v>182</v>
      </c>
    </row>
    <row r="405" spans="2:65" s="1" customFormat="1" ht="16.5" customHeight="1">
      <c r="B405" s="41"/>
      <c r="C405" s="193" t="s">
        <v>740</v>
      </c>
      <c r="D405" s="193" t="s">
        <v>185</v>
      </c>
      <c r="E405" s="194" t="s">
        <v>741</v>
      </c>
      <c r="F405" s="195" t="s">
        <v>742</v>
      </c>
      <c r="G405" s="196" t="s">
        <v>216</v>
      </c>
      <c r="H405" s="197">
        <v>151.38999999999999</v>
      </c>
      <c r="I405" s="198"/>
      <c r="J405" s="199">
        <f>ROUND(I405*H405,2)</f>
        <v>0</v>
      </c>
      <c r="K405" s="195" t="s">
        <v>189</v>
      </c>
      <c r="L405" s="61"/>
      <c r="M405" s="200" t="s">
        <v>21</v>
      </c>
      <c r="N405" s="201" t="s">
        <v>41</v>
      </c>
      <c r="O405" s="42"/>
      <c r="P405" s="202">
        <f>O405*H405</f>
        <v>0</v>
      </c>
      <c r="Q405" s="202">
        <v>4.5500000000000002E-3</v>
      </c>
      <c r="R405" s="202">
        <f>Q405*H405</f>
        <v>0.68882449999999995</v>
      </c>
      <c r="S405" s="202">
        <v>0</v>
      </c>
      <c r="T405" s="203">
        <f>S405*H405</f>
        <v>0</v>
      </c>
      <c r="AR405" s="24" t="s">
        <v>277</v>
      </c>
      <c r="AT405" s="24" t="s">
        <v>185</v>
      </c>
      <c r="AU405" s="24" t="s">
        <v>80</v>
      </c>
      <c r="AY405" s="24" t="s">
        <v>182</v>
      </c>
      <c r="BE405" s="204">
        <f>IF(N405="základní",J405,0)</f>
        <v>0</v>
      </c>
      <c r="BF405" s="204">
        <f>IF(N405="snížená",J405,0)</f>
        <v>0</v>
      </c>
      <c r="BG405" s="204">
        <f>IF(N405="zákl. přenesená",J405,0)</f>
        <v>0</v>
      </c>
      <c r="BH405" s="204">
        <f>IF(N405="sníž. přenesená",J405,0)</f>
        <v>0</v>
      </c>
      <c r="BI405" s="204">
        <f>IF(N405="nulová",J405,0)</f>
        <v>0</v>
      </c>
      <c r="BJ405" s="24" t="s">
        <v>78</v>
      </c>
      <c r="BK405" s="204">
        <f>ROUND(I405*H405,2)</f>
        <v>0</v>
      </c>
      <c r="BL405" s="24" t="s">
        <v>277</v>
      </c>
      <c r="BM405" s="24" t="s">
        <v>743</v>
      </c>
    </row>
    <row r="406" spans="2:65" s="1" customFormat="1">
      <c r="B406" s="41"/>
      <c r="C406" s="63"/>
      <c r="D406" s="205" t="s">
        <v>192</v>
      </c>
      <c r="E406" s="63"/>
      <c r="F406" s="206" t="s">
        <v>744</v>
      </c>
      <c r="G406" s="63"/>
      <c r="H406" s="63"/>
      <c r="I406" s="164"/>
      <c r="J406" s="63"/>
      <c r="K406" s="63"/>
      <c r="L406" s="61"/>
      <c r="M406" s="207"/>
      <c r="N406" s="42"/>
      <c r="O406" s="42"/>
      <c r="P406" s="42"/>
      <c r="Q406" s="42"/>
      <c r="R406" s="42"/>
      <c r="S406" s="42"/>
      <c r="T406" s="78"/>
      <c r="AT406" s="24" t="s">
        <v>192</v>
      </c>
      <c r="AU406" s="24" t="s">
        <v>80</v>
      </c>
    </row>
    <row r="407" spans="2:65" s="11" customFormat="1">
      <c r="B407" s="208"/>
      <c r="C407" s="209"/>
      <c r="D407" s="205" t="s">
        <v>199</v>
      </c>
      <c r="E407" s="210" t="s">
        <v>21</v>
      </c>
      <c r="F407" s="211" t="s">
        <v>739</v>
      </c>
      <c r="G407" s="209"/>
      <c r="H407" s="212">
        <v>151.38999999999999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199</v>
      </c>
      <c r="AU407" s="218" t="s">
        <v>80</v>
      </c>
      <c r="AV407" s="11" t="s">
        <v>80</v>
      </c>
      <c r="AW407" s="11" t="s">
        <v>34</v>
      </c>
      <c r="AX407" s="11" t="s">
        <v>78</v>
      </c>
      <c r="AY407" s="218" t="s">
        <v>182</v>
      </c>
    </row>
    <row r="408" spans="2:65" s="1" customFormat="1" ht="16.5" customHeight="1">
      <c r="B408" s="41"/>
      <c r="C408" s="193" t="s">
        <v>745</v>
      </c>
      <c r="D408" s="193" t="s">
        <v>185</v>
      </c>
      <c r="E408" s="194" t="s">
        <v>746</v>
      </c>
      <c r="F408" s="195" t="s">
        <v>747</v>
      </c>
      <c r="G408" s="196" t="s">
        <v>216</v>
      </c>
      <c r="H408" s="197">
        <v>151.38999999999999</v>
      </c>
      <c r="I408" s="198"/>
      <c r="J408" s="199">
        <f>ROUND(I408*H408,2)</f>
        <v>0</v>
      </c>
      <c r="K408" s="195" t="s">
        <v>189</v>
      </c>
      <c r="L408" s="61"/>
      <c r="M408" s="200" t="s">
        <v>21</v>
      </c>
      <c r="N408" s="201" t="s">
        <v>41</v>
      </c>
      <c r="O408" s="42"/>
      <c r="P408" s="202">
        <f>O408*H408</f>
        <v>0</v>
      </c>
      <c r="Q408" s="202">
        <v>0</v>
      </c>
      <c r="R408" s="202">
        <f>Q408*H408</f>
        <v>0</v>
      </c>
      <c r="S408" s="202">
        <v>3.0000000000000001E-3</v>
      </c>
      <c r="T408" s="203">
        <f>S408*H408</f>
        <v>0.45416999999999996</v>
      </c>
      <c r="AR408" s="24" t="s">
        <v>277</v>
      </c>
      <c r="AT408" s="24" t="s">
        <v>185</v>
      </c>
      <c r="AU408" s="24" t="s">
        <v>80</v>
      </c>
      <c r="AY408" s="24" t="s">
        <v>182</v>
      </c>
      <c r="BE408" s="204">
        <f>IF(N408="základní",J408,0)</f>
        <v>0</v>
      </c>
      <c r="BF408" s="204">
        <f>IF(N408="snížená",J408,0)</f>
        <v>0</v>
      </c>
      <c r="BG408" s="204">
        <f>IF(N408="zákl. přenesená",J408,0)</f>
        <v>0</v>
      </c>
      <c r="BH408" s="204">
        <f>IF(N408="sníž. přenesená",J408,0)</f>
        <v>0</v>
      </c>
      <c r="BI408" s="204">
        <f>IF(N408="nulová",J408,0)</f>
        <v>0</v>
      </c>
      <c r="BJ408" s="24" t="s">
        <v>78</v>
      </c>
      <c r="BK408" s="204">
        <f>ROUND(I408*H408,2)</f>
        <v>0</v>
      </c>
      <c r="BL408" s="24" t="s">
        <v>277</v>
      </c>
      <c r="BM408" s="24" t="s">
        <v>748</v>
      </c>
    </row>
    <row r="409" spans="2:65" s="1" customFormat="1">
      <c r="B409" s="41"/>
      <c r="C409" s="63"/>
      <c r="D409" s="205" t="s">
        <v>192</v>
      </c>
      <c r="E409" s="63"/>
      <c r="F409" s="206" t="s">
        <v>749</v>
      </c>
      <c r="G409" s="63"/>
      <c r="H409" s="63"/>
      <c r="I409" s="164"/>
      <c r="J409" s="63"/>
      <c r="K409" s="63"/>
      <c r="L409" s="61"/>
      <c r="M409" s="207"/>
      <c r="N409" s="42"/>
      <c r="O409" s="42"/>
      <c r="P409" s="42"/>
      <c r="Q409" s="42"/>
      <c r="R409" s="42"/>
      <c r="S409" s="42"/>
      <c r="T409" s="78"/>
      <c r="AT409" s="24" t="s">
        <v>192</v>
      </c>
      <c r="AU409" s="24" t="s">
        <v>80</v>
      </c>
    </row>
    <row r="410" spans="2:65" s="11" customFormat="1">
      <c r="B410" s="208"/>
      <c r="C410" s="209"/>
      <c r="D410" s="205" t="s">
        <v>199</v>
      </c>
      <c r="E410" s="210" t="s">
        <v>21</v>
      </c>
      <c r="F410" s="211" t="s">
        <v>750</v>
      </c>
      <c r="G410" s="209"/>
      <c r="H410" s="212">
        <v>57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199</v>
      </c>
      <c r="AU410" s="218" t="s">
        <v>80</v>
      </c>
      <c r="AV410" s="11" t="s">
        <v>80</v>
      </c>
      <c r="AW410" s="11" t="s">
        <v>34</v>
      </c>
      <c r="AX410" s="11" t="s">
        <v>70</v>
      </c>
      <c r="AY410" s="218" t="s">
        <v>182</v>
      </c>
    </row>
    <row r="411" spans="2:65" s="11" customFormat="1">
      <c r="B411" s="208"/>
      <c r="C411" s="209"/>
      <c r="D411" s="205" t="s">
        <v>199</v>
      </c>
      <c r="E411" s="210" t="s">
        <v>21</v>
      </c>
      <c r="F411" s="211" t="s">
        <v>362</v>
      </c>
      <c r="G411" s="209"/>
      <c r="H411" s="212">
        <v>5.05</v>
      </c>
      <c r="I411" s="213"/>
      <c r="J411" s="209"/>
      <c r="K411" s="209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199</v>
      </c>
      <c r="AU411" s="218" t="s">
        <v>80</v>
      </c>
      <c r="AV411" s="11" t="s">
        <v>80</v>
      </c>
      <c r="AW411" s="11" t="s">
        <v>34</v>
      </c>
      <c r="AX411" s="11" t="s">
        <v>70</v>
      </c>
      <c r="AY411" s="218" t="s">
        <v>182</v>
      </c>
    </row>
    <row r="412" spans="2:65" s="11" customFormat="1">
      <c r="B412" s="208"/>
      <c r="C412" s="209"/>
      <c r="D412" s="205" t="s">
        <v>199</v>
      </c>
      <c r="E412" s="210" t="s">
        <v>21</v>
      </c>
      <c r="F412" s="211" t="s">
        <v>367</v>
      </c>
      <c r="G412" s="209"/>
      <c r="H412" s="212">
        <v>33.729999999999997</v>
      </c>
      <c r="I412" s="213"/>
      <c r="J412" s="209"/>
      <c r="K412" s="209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199</v>
      </c>
      <c r="AU412" s="218" t="s">
        <v>80</v>
      </c>
      <c r="AV412" s="11" t="s">
        <v>80</v>
      </c>
      <c r="AW412" s="11" t="s">
        <v>34</v>
      </c>
      <c r="AX412" s="11" t="s">
        <v>70</v>
      </c>
      <c r="AY412" s="218" t="s">
        <v>182</v>
      </c>
    </row>
    <row r="413" spans="2:65" s="11" customFormat="1">
      <c r="B413" s="208"/>
      <c r="C413" s="209"/>
      <c r="D413" s="205" t="s">
        <v>199</v>
      </c>
      <c r="E413" s="210" t="s">
        <v>21</v>
      </c>
      <c r="F413" s="211" t="s">
        <v>368</v>
      </c>
      <c r="G413" s="209"/>
      <c r="H413" s="212">
        <v>55.61</v>
      </c>
      <c r="I413" s="213"/>
      <c r="J413" s="209"/>
      <c r="K413" s="209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199</v>
      </c>
      <c r="AU413" s="218" t="s">
        <v>80</v>
      </c>
      <c r="AV413" s="11" t="s">
        <v>80</v>
      </c>
      <c r="AW413" s="11" t="s">
        <v>34</v>
      </c>
      <c r="AX413" s="11" t="s">
        <v>70</v>
      </c>
      <c r="AY413" s="218" t="s">
        <v>182</v>
      </c>
    </row>
    <row r="414" spans="2:65" s="12" customFormat="1">
      <c r="B414" s="229"/>
      <c r="C414" s="230"/>
      <c r="D414" s="205" t="s">
        <v>199</v>
      </c>
      <c r="E414" s="231" t="s">
        <v>98</v>
      </c>
      <c r="F414" s="232" t="s">
        <v>299</v>
      </c>
      <c r="G414" s="230"/>
      <c r="H414" s="233">
        <v>151.38999999999999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AT414" s="239" t="s">
        <v>199</v>
      </c>
      <c r="AU414" s="239" t="s">
        <v>80</v>
      </c>
      <c r="AV414" s="12" t="s">
        <v>190</v>
      </c>
      <c r="AW414" s="12" t="s">
        <v>34</v>
      </c>
      <c r="AX414" s="12" t="s">
        <v>78</v>
      </c>
      <c r="AY414" s="239" t="s">
        <v>182</v>
      </c>
    </row>
    <row r="415" spans="2:65" s="1" customFormat="1" ht="16.5" customHeight="1">
      <c r="B415" s="41"/>
      <c r="C415" s="193" t="s">
        <v>751</v>
      </c>
      <c r="D415" s="193" t="s">
        <v>185</v>
      </c>
      <c r="E415" s="194" t="s">
        <v>752</v>
      </c>
      <c r="F415" s="195" t="s">
        <v>753</v>
      </c>
      <c r="G415" s="196" t="s">
        <v>216</v>
      </c>
      <c r="H415" s="197">
        <v>50.17</v>
      </c>
      <c r="I415" s="198"/>
      <c r="J415" s="199">
        <f>ROUND(I415*H415,2)</f>
        <v>0</v>
      </c>
      <c r="K415" s="195" t="s">
        <v>189</v>
      </c>
      <c r="L415" s="61"/>
      <c r="M415" s="200" t="s">
        <v>21</v>
      </c>
      <c r="N415" s="201" t="s">
        <v>41</v>
      </c>
      <c r="O415" s="42"/>
      <c r="P415" s="202">
        <f>O415*H415</f>
        <v>0</v>
      </c>
      <c r="Q415" s="202">
        <v>0</v>
      </c>
      <c r="R415" s="202">
        <f>Q415*H415</f>
        <v>0</v>
      </c>
      <c r="S415" s="202">
        <v>0</v>
      </c>
      <c r="T415" s="203">
        <f>S415*H415</f>
        <v>0</v>
      </c>
      <c r="AR415" s="24" t="s">
        <v>277</v>
      </c>
      <c r="AT415" s="24" t="s">
        <v>185</v>
      </c>
      <c r="AU415" s="24" t="s">
        <v>80</v>
      </c>
      <c r="AY415" s="24" t="s">
        <v>182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24" t="s">
        <v>78</v>
      </c>
      <c r="BK415" s="204">
        <f>ROUND(I415*H415,2)</f>
        <v>0</v>
      </c>
      <c r="BL415" s="24" t="s">
        <v>277</v>
      </c>
      <c r="BM415" s="24" t="s">
        <v>754</v>
      </c>
    </row>
    <row r="416" spans="2:65" s="1" customFormat="1">
      <c r="B416" s="41"/>
      <c r="C416" s="63"/>
      <c r="D416" s="205" t="s">
        <v>192</v>
      </c>
      <c r="E416" s="63"/>
      <c r="F416" s="206" t="s">
        <v>755</v>
      </c>
      <c r="G416" s="63"/>
      <c r="H416" s="63"/>
      <c r="I416" s="164"/>
      <c r="J416" s="63"/>
      <c r="K416" s="63"/>
      <c r="L416" s="61"/>
      <c r="M416" s="207"/>
      <c r="N416" s="42"/>
      <c r="O416" s="42"/>
      <c r="P416" s="42"/>
      <c r="Q416" s="42"/>
      <c r="R416" s="42"/>
      <c r="S416" s="42"/>
      <c r="T416" s="78"/>
      <c r="AT416" s="24" t="s">
        <v>192</v>
      </c>
      <c r="AU416" s="24" t="s">
        <v>80</v>
      </c>
    </row>
    <row r="417" spans="2:65" s="11" customFormat="1">
      <c r="B417" s="208"/>
      <c r="C417" s="209"/>
      <c r="D417" s="205" t="s">
        <v>199</v>
      </c>
      <c r="E417" s="210" t="s">
        <v>21</v>
      </c>
      <c r="F417" s="211" t="s">
        <v>361</v>
      </c>
      <c r="G417" s="209"/>
      <c r="H417" s="212">
        <v>15.67</v>
      </c>
      <c r="I417" s="213"/>
      <c r="J417" s="209"/>
      <c r="K417" s="209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199</v>
      </c>
      <c r="AU417" s="218" t="s">
        <v>80</v>
      </c>
      <c r="AV417" s="11" t="s">
        <v>80</v>
      </c>
      <c r="AW417" s="11" t="s">
        <v>34</v>
      </c>
      <c r="AX417" s="11" t="s">
        <v>70</v>
      </c>
      <c r="AY417" s="218" t="s">
        <v>182</v>
      </c>
    </row>
    <row r="418" spans="2:65" s="11" customFormat="1">
      <c r="B418" s="208"/>
      <c r="C418" s="209"/>
      <c r="D418" s="205" t="s">
        <v>199</v>
      </c>
      <c r="E418" s="210" t="s">
        <v>21</v>
      </c>
      <c r="F418" s="211" t="s">
        <v>363</v>
      </c>
      <c r="G418" s="209"/>
      <c r="H418" s="212">
        <v>7.89</v>
      </c>
      <c r="I418" s="213"/>
      <c r="J418" s="209"/>
      <c r="K418" s="209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199</v>
      </c>
      <c r="AU418" s="218" t="s">
        <v>80</v>
      </c>
      <c r="AV418" s="11" t="s">
        <v>80</v>
      </c>
      <c r="AW418" s="11" t="s">
        <v>34</v>
      </c>
      <c r="AX418" s="11" t="s">
        <v>70</v>
      </c>
      <c r="AY418" s="218" t="s">
        <v>182</v>
      </c>
    </row>
    <row r="419" spans="2:65" s="11" customFormat="1">
      <c r="B419" s="208"/>
      <c r="C419" s="209"/>
      <c r="D419" s="205" t="s">
        <v>199</v>
      </c>
      <c r="E419" s="210" t="s">
        <v>21</v>
      </c>
      <c r="F419" s="211" t="s">
        <v>365</v>
      </c>
      <c r="G419" s="209"/>
      <c r="H419" s="212">
        <v>26.61</v>
      </c>
      <c r="I419" s="213"/>
      <c r="J419" s="209"/>
      <c r="K419" s="209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199</v>
      </c>
      <c r="AU419" s="218" t="s">
        <v>80</v>
      </c>
      <c r="AV419" s="11" t="s">
        <v>80</v>
      </c>
      <c r="AW419" s="11" t="s">
        <v>34</v>
      </c>
      <c r="AX419" s="11" t="s">
        <v>70</v>
      </c>
      <c r="AY419" s="218" t="s">
        <v>182</v>
      </c>
    </row>
    <row r="420" spans="2:65" s="12" customFormat="1">
      <c r="B420" s="229"/>
      <c r="C420" s="230"/>
      <c r="D420" s="205" t="s">
        <v>199</v>
      </c>
      <c r="E420" s="231" t="s">
        <v>131</v>
      </c>
      <c r="F420" s="232" t="s">
        <v>299</v>
      </c>
      <c r="G420" s="230"/>
      <c r="H420" s="233">
        <v>50.17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199</v>
      </c>
      <c r="AU420" s="239" t="s">
        <v>80</v>
      </c>
      <c r="AV420" s="12" t="s">
        <v>190</v>
      </c>
      <c r="AW420" s="12" t="s">
        <v>34</v>
      </c>
      <c r="AX420" s="12" t="s">
        <v>78</v>
      </c>
      <c r="AY420" s="239" t="s">
        <v>182</v>
      </c>
    </row>
    <row r="421" spans="2:65" s="1" customFormat="1" ht="16.5" customHeight="1">
      <c r="B421" s="41"/>
      <c r="C421" s="219" t="s">
        <v>756</v>
      </c>
      <c r="D421" s="219" t="s">
        <v>207</v>
      </c>
      <c r="E421" s="220" t="s">
        <v>757</v>
      </c>
      <c r="F421" s="221" t="s">
        <v>758</v>
      </c>
      <c r="G421" s="222" t="s">
        <v>216</v>
      </c>
      <c r="H421" s="223">
        <v>58.195999999999998</v>
      </c>
      <c r="I421" s="224"/>
      <c r="J421" s="225">
        <f>ROUND(I421*H421,2)</f>
        <v>0</v>
      </c>
      <c r="K421" s="221" t="s">
        <v>189</v>
      </c>
      <c r="L421" s="226"/>
      <c r="M421" s="227" t="s">
        <v>21</v>
      </c>
      <c r="N421" s="228" t="s">
        <v>41</v>
      </c>
      <c r="O421" s="42"/>
      <c r="P421" s="202">
        <f>O421*H421</f>
        <v>0</v>
      </c>
      <c r="Q421" s="202">
        <v>2.3500000000000001E-3</v>
      </c>
      <c r="R421" s="202">
        <f>Q421*H421</f>
        <v>0.13676060000000001</v>
      </c>
      <c r="S421" s="202">
        <v>0</v>
      </c>
      <c r="T421" s="203">
        <f>S421*H421</f>
        <v>0</v>
      </c>
      <c r="AR421" s="24" t="s">
        <v>382</v>
      </c>
      <c r="AT421" s="24" t="s">
        <v>207</v>
      </c>
      <c r="AU421" s="24" t="s">
        <v>80</v>
      </c>
      <c r="AY421" s="24" t="s">
        <v>182</v>
      </c>
      <c r="BE421" s="204">
        <f>IF(N421="základní",J421,0)</f>
        <v>0</v>
      </c>
      <c r="BF421" s="204">
        <f>IF(N421="snížená",J421,0)</f>
        <v>0</v>
      </c>
      <c r="BG421" s="204">
        <f>IF(N421="zákl. přenesená",J421,0)</f>
        <v>0</v>
      </c>
      <c r="BH421" s="204">
        <f>IF(N421="sníž. přenesená",J421,0)</f>
        <v>0</v>
      </c>
      <c r="BI421" s="204">
        <f>IF(N421="nulová",J421,0)</f>
        <v>0</v>
      </c>
      <c r="BJ421" s="24" t="s">
        <v>78</v>
      </c>
      <c r="BK421" s="204">
        <f>ROUND(I421*H421,2)</f>
        <v>0</v>
      </c>
      <c r="BL421" s="24" t="s">
        <v>277</v>
      </c>
      <c r="BM421" s="24" t="s">
        <v>759</v>
      </c>
    </row>
    <row r="422" spans="2:65" s="1" customFormat="1">
      <c r="B422" s="41"/>
      <c r="C422" s="63"/>
      <c r="D422" s="205" t="s">
        <v>192</v>
      </c>
      <c r="E422" s="63"/>
      <c r="F422" s="206" t="s">
        <v>760</v>
      </c>
      <c r="G422" s="63"/>
      <c r="H422" s="63"/>
      <c r="I422" s="164"/>
      <c r="J422" s="63"/>
      <c r="K422" s="63"/>
      <c r="L422" s="61"/>
      <c r="M422" s="207"/>
      <c r="N422" s="42"/>
      <c r="O422" s="42"/>
      <c r="P422" s="42"/>
      <c r="Q422" s="42"/>
      <c r="R422" s="42"/>
      <c r="S422" s="42"/>
      <c r="T422" s="78"/>
      <c r="AT422" s="24" t="s">
        <v>192</v>
      </c>
      <c r="AU422" s="24" t="s">
        <v>80</v>
      </c>
    </row>
    <row r="423" spans="2:65" s="11" customFormat="1">
      <c r="B423" s="208"/>
      <c r="C423" s="209"/>
      <c r="D423" s="205" t="s">
        <v>199</v>
      </c>
      <c r="E423" s="210" t="s">
        <v>21</v>
      </c>
      <c r="F423" s="211" t="s">
        <v>761</v>
      </c>
      <c r="G423" s="209"/>
      <c r="H423" s="212">
        <v>58.195999999999998</v>
      </c>
      <c r="I423" s="213"/>
      <c r="J423" s="209"/>
      <c r="K423" s="209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199</v>
      </c>
      <c r="AU423" s="218" t="s">
        <v>80</v>
      </c>
      <c r="AV423" s="11" t="s">
        <v>80</v>
      </c>
      <c r="AW423" s="11" t="s">
        <v>34</v>
      </c>
      <c r="AX423" s="11" t="s">
        <v>78</v>
      </c>
      <c r="AY423" s="218" t="s">
        <v>182</v>
      </c>
    </row>
    <row r="424" spans="2:65" s="1" customFormat="1" ht="16.5" customHeight="1">
      <c r="B424" s="41"/>
      <c r="C424" s="193" t="s">
        <v>762</v>
      </c>
      <c r="D424" s="193" t="s">
        <v>185</v>
      </c>
      <c r="E424" s="194" t="s">
        <v>763</v>
      </c>
      <c r="F424" s="195" t="s">
        <v>764</v>
      </c>
      <c r="G424" s="196" t="s">
        <v>216</v>
      </c>
      <c r="H424" s="197">
        <v>60.66</v>
      </c>
      <c r="I424" s="198"/>
      <c r="J424" s="199">
        <f>ROUND(I424*H424,2)</f>
        <v>0</v>
      </c>
      <c r="K424" s="195" t="s">
        <v>189</v>
      </c>
      <c r="L424" s="61"/>
      <c r="M424" s="200" t="s">
        <v>21</v>
      </c>
      <c r="N424" s="201" t="s">
        <v>41</v>
      </c>
      <c r="O424" s="42"/>
      <c r="P424" s="202">
        <f>O424*H424</f>
        <v>0</v>
      </c>
      <c r="Q424" s="202">
        <v>2.9999999999999997E-4</v>
      </c>
      <c r="R424" s="202">
        <f>Q424*H424</f>
        <v>1.8197999999999999E-2</v>
      </c>
      <c r="S424" s="202">
        <v>0</v>
      </c>
      <c r="T424" s="203">
        <f>S424*H424</f>
        <v>0</v>
      </c>
      <c r="AR424" s="24" t="s">
        <v>277</v>
      </c>
      <c r="AT424" s="24" t="s">
        <v>185</v>
      </c>
      <c r="AU424" s="24" t="s">
        <v>80</v>
      </c>
      <c r="AY424" s="24" t="s">
        <v>182</v>
      </c>
      <c r="BE424" s="204">
        <f>IF(N424="základní",J424,0)</f>
        <v>0</v>
      </c>
      <c r="BF424" s="204">
        <f>IF(N424="snížená",J424,0)</f>
        <v>0</v>
      </c>
      <c r="BG424" s="204">
        <f>IF(N424="zákl. přenesená",J424,0)</f>
        <v>0</v>
      </c>
      <c r="BH424" s="204">
        <f>IF(N424="sníž. přenesená",J424,0)</f>
        <v>0</v>
      </c>
      <c r="BI424" s="204">
        <f>IF(N424="nulová",J424,0)</f>
        <v>0</v>
      </c>
      <c r="BJ424" s="24" t="s">
        <v>78</v>
      </c>
      <c r="BK424" s="204">
        <f>ROUND(I424*H424,2)</f>
        <v>0</v>
      </c>
      <c r="BL424" s="24" t="s">
        <v>277</v>
      </c>
      <c r="BM424" s="24" t="s">
        <v>765</v>
      </c>
    </row>
    <row r="425" spans="2:65" s="1" customFormat="1">
      <c r="B425" s="41"/>
      <c r="C425" s="63"/>
      <c r="D425" s="205" t="s">
        <v>192</v>
      </c>
      <c r="E425" s="63"/>
      <c r="F425" s="206" t="s">
        <v>766</v>
      </c>
      <c r="G425" s="63"/>
      <c r="H425" s="63"/>
      <c r="I425" s="164"/>
      <c r="J425" s="63"/>
      <c r="K425" s="63"/>
      <c r="L425" s="61"/>
      <c r="M425" s="207"/>
      <c r="N425" s="42"/>
      <c r="O425" s="42"/>
      <c r="P425" s="42"/>
      <c r="Q425" s="42"/>
      <c r="R425" s="42"/>
      <c r="S425" s="42"/>
      <c r="T425" s="78"/>
      <c r="AT425" s="24" t="s">
        <v>192</v>
      </c>
      <c r="AU425" s="24" t="s">
        <v>80</v>
      </c>
    </row>
    <row r="426" spans="2:65" s="11" customFormat="1">
      <c r="B426" s="208"/>
      <c r="C426" s="209"/>
      <c r="D426" s="205" t="s">
        <v>199</v>
      </c>
      <c r="E426" s="210" t="s">
        <v>21</v>
      </c>
      <c r="F426" s="211" t="s">
        <v>767</v>
      </c>
      <c r="G426" s="209"/>
      <c r="H426" s="212">
        <v>5.05</v>
      </c>
      <c r="I426" s="213"/>
      <c r="J426" s="209"/>
      <c r="K426" s="209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199</v>
      </c>
      <c r="AU426" s="218" t="s">
        <v>80</v>
      </c>
      <c r="AV426" s="11" t="s">
        <v>80</v>
      </c>
      <c r="AW426" s="11" t="s">
        <v>34</v>
      </c>
      <c r="AX426" s="11" t="s">
        <v>70</v>
      </c>
      <c r="AY426" s="218" t="s">
        <v>182</v>
      </c>
    </row>
    <row r="427" spans="2:65" s="11" customFormat="1">
      <c r="B427" s="208"/>
      <c r="C427" s="209"/>
      <c r="D427" s="205" t="s">
        <v>199</v>
      </c>
      <c r="E427" s="210" t="s">
        <v>21</v>
      </c>
      <c r="F427" s="211" t="s">
        <v>368</v>
      </c>
      <c r="G427" s="209"/>
      <c r="H427" s="212">
        <v>55.61</v>
      </c>
      <c r="I427" s="213"/>
      <c r="J427" s="209"/>
      <c r="K427" s="209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199</v>
      </c>
      <c r="AU427" s="218" t="s">
        <v>80</v>
      </c>
      <c r="AV427" s="11" t="s">
        <v>80</v>
      </c>
      <c r="AW427" s="11" t="s">
        <v>34</v>
      </c>
      <c r="AX427" s="11" t="s">
        <v>70</v>
      </c>
      <c r="AY427" s="218" t="s">
        <v>182</v>
      </c>
    </row>
    <row r="428" spans="2:65" s="12" customFormat="1">
      <c r="B428" s="229"/>
      <c r="C428" s="230"/>
      <c r="D428" s="205" t="s">
        <v>199</v>
      </c>
      <c r="E428" s="231" t="s">
        <v>103</v>
      </c>
      <c r="F428" s="232" t="s">
        <v>299</v>
      </c>
      <c r="G428" s="230"/>
      <c r="H428" s="233">
        <v>60.66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AT428" s="239" t="s">
        <v>199</v>
      </c>
      <c r="AU428" s="239" t="s">
        <v>80</v>
      </c>
      <c r="AV428" s="12" t="s">
        <v>190</v>
      </c>
      <c r="AW428" s="12" t="s">
        <v>34</v>
      </c>
      <c r="AX428" s="12" t="s">
        <v>78</v>
      </c>
      <c r="AY428" s="239" t="s">
        <v>182</v>
      </c>
    </row>
    <row r="429" spans="2:65" s="1" customFormat="1" ht="16.5" customHeight="1">
      <c r="B429" s="41"/>
      <c r="C429" s="219" t="s">
        <v>768</v>
      </c>
      <c r="D429" s="219" t="s">
        <v>207</v>
      </c>
      <c r="E429" s="220" t="s">
        <v>769</v>
      </c>
      <c r="F429" s="221" t="s">
        <v>770</v>
      </c>
      <c r="G429" s="222" t="s">
        <v>216</v>
      </c>
      <c r="H429" s="223">
        <v>66.725999999999999</v>
      </c>
      <c r="I429" s="224"/>
      <c r="J429" s="225">
        <f>ROUND(I429*H429,2)</f>
        <v>0</v>
      </c>
      <c r="K429" s="221" t="s">
        <v>189</v>
      </c>
      <c r="L429" s="226"/>
      <c r="M429" s="227" t="s">
        <v>21</v>
      </c>
      <c r="N429" s="228" t="s">
        <v>41</v>
      </c>
      <c r="O429" s="42"/>
      <c r="P429" s="202">
        <f>O429*H429</f>
        <v>0</v>
      </c>
      <c r="Q429" s="202">
        <v>2.8300000000000001E-3</v>
      </c>
      <c r="R429" s="202">
        <f>Q429*H429</f>
        <v>0.18883458</v>
      </c>
      <c r="S429" s="202">
        <v>0</v>
      </c>
      <c r="T429" s="203">
        <f>S429*H429</f>
        <v>0</v>
      </c>
      <c r="AR429" s="24" t="s">
        <v>382</v>
      </c>
      <c r="AT429" s="24" t="s">
        <v>207</v>
      </c>
      <c r="AU429" s="24" t="s">
        <v>80</v>
      </c>
      <c r="AY429" s="24" t="s">
        <v>182</v>
      </c>
      <c r="BE429" s="204">
        <f>IF(N429="základní",J429,0)</f>
        <v>0</v>
      </c>
      <c r="BF429" s="204">
        <f>IF(N429="snížená",J429,0)</f>
        <v>0</v>
      </c>
      <c r="BG429" s="204">
        <f>IF(N429="zákl. přenesená",J429,0)</f>
        <v>0</v>
      </c>
      <c r="BH429" s="204">
        <f>IF(N429="sníž. přenesená",J429,0)</f>
        <v>0</v>
      </c>
      <c r="BI429" s="204">
        <f>IF(N429="nulová",J429,0)</f>
        <v>0</v>
      </c>
      <c r="BJ429" s="24" t="s">
        <v>78</v>
      </c>
      <c r="BK429" s="204">
        <f>ROUND(I429*H429,2)</f>
        <v>0</v>
      </c>
      <c r="BL429" s="24" t="s">
        <v>277</v>
      </c>
      <c r="BM429" s="24" t="s">
        <v>771</v>
      </c>
    </row>
    <row r="430" spans="2:65" s="1" customFormat="1">
      <c r="B430" s="41"/>
      <c r="C430" s="63"/>
      <c r="D430" s="205" t="s">
        <v>192</v>
      </c>
      <c r="E430" s="63"/>
      <c r="F430" s="206" t="s">
        <v>770</v>
      </c>
      <c r="G430" s="63"/>
      <c r="H430" s="63"/>
      <c r="I430" s="164"/>
      <c r="J430" s="63"/>
      <c r="K430" s="63"/>
      <c r="L430" s="61"/>
      <c r="M430" s="207"/>
      <c r="N430" s="42"/>
      <c r="O430" s="42"/>
      <c r="P430" s="42"/>
      <c r="Q430" s="42"/>
      <c r="R430" s="42"/>
      <c r="S430" s="42"/>
      <c r="T430" s="78"/>
      <c r="AT430" s="24" t="s">
        <v>192</v>
      </c>
      <c r="AU430" s="24" t="s">
        <v>80</v>
      </c>
    </row>
    <row r="431" spans="2:65" s="11" customFormat="1">
      <c r="B431" s="208"/>
      <c r="C431" s="209"/>
      <c r="D431" s="205" t="s">
        <v>199</v>
      </c>
      <c r="E431" s="210" t="s">
        <v>21</v>
      </c>
      <c r="F431" s="211" t="s">
        <v>772</v>
      </c>
      <c r="G431" s="209"/>
      <c r="H431" s="212">
        <v>66.725999999999999</v>
      </c>
      <c r="I431" s="213"/>
      <c r="J431" s="209"/>
      <c r="K431" s="209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199</v>
      </c>
      <c r="AU431" s="218" t="s">
        <v>80</v>
      </c>
      <c r="AV431" s="11" t="s">
        <v>80</v>
      </c>
      <c r="AW431" s="11" t="s">
        <v>34</v>
      </c>
      <c r="AX431" s="11" t="s">
        <v>78</v>
      </c>
      <c r="AY431" s="218" t="s">
        <v>182</v>
      </c>
    </row>
    <row r="432" spans="2:65" s="1" customFormat="1" ht="16.5" customHeight="1">
      <c r="B432" s="41"/>
      <c r="C432" s="193" t="s">
        <v>773</v>
      </c>
      <c r="D432" s="193" t="s">
        <v>185</v>
      </c>
      <c r="E432" s="194" t="s">
        <v>774</v>
      </c>
      <c r="F432" s="195" t="s">
        <v>775</v>
      </c>
      <c r="G432" s="196" t="s">
        <v>216</v>
      </c>
      <c r="H432" s="197">
        <v>90.73</v>
      </c>
      <c r="I432" s="198"/>
      <c r="J432" s="199">
        <f>ROUND(I432*H432,2)</f>
        <v>0</v>
      </c>
      <c r="K432" s="195" t="s">
        <v>189</v>
      </c>
      <c r="L432" s="61"/>
      <c r="M432" s="200" t="s">
        <v>21</v>
      </c>
      <c r="N432" s="201" t="s">
        <v>41</v>
      </c>
      <c r="O432" s="42"/>
      <c r="P432" s="202">
        <f>O432*H432</f>
        <v>0</v>
      </c>
      <c r="Q432" s="202">
        <v>4.0000000000000002E-4</v>
      </c>
      <c r="R432" s="202">
        <f>Q432*H432</f>
        <v>3.6292000000000005E-2</v>
      </c>
      <c r="S432" s="202">
        <v>0</v>
      </c>
      <c r="T432" s="203">
        <f>S432*H432</f>
        <v>0</v>
      </c>
      <c r="AR432" s="24" t="s">
        <v>277</v>
      </c>
      <c r="AT432" s="24" t="s">
        <v>185</v>
      </c>
      <c r="AU432" s="24" t="s">
        <v>80</v>
      </c>
      <c r="AY432" s="24" t="s">
        <v>182</v>
      </c>
      <c r="BE432" s="204">
        <f>IF(N432="základní",J432,0)</f>
        <v>0</v>
      </c>
      <c r="BF432" s="204">
        <f>IF(N432="snížená",J432,0)</f>
        <v>0</v>
      </c>
      <c r="BG432" s="204">
        <f>IF(N432="zákl. přenesená",J432,0)</f>
        <v>0</v>
      </c>
      <c r="BH432" s="204">
        <f>IF(N432="sníž. přenesená",J432,0)</f>
        <v>0</v>
      </c>
      <c r="BI432" s="204">
        <f>IF(N432="nulová",J432,0)</f>
        <v>0</v>
      </c>
      <c r="BJ432" s="24" t="s">
        <v>78</v>
      </c>
      <c r="BK432" s="204">
        <f>ROUND(I432*H432,2)</f>
        <v>0</v>
      </c>
      <c r="BL432" s="24" t="s">
        <v>277</v>
      </c>
      <c r="BM432" s="24" t="s">
        <v>776</v>
      </c>
    </row>
    <row r="433" spans="2:65" s="1" customFormat="1">
      <c r="B433" s="41"/>
      <c r="C433" s="63"/>
      <c r="D433" s="205" t="s">
        <v>192</v>
      </c>
      <c r="E433" s="63"/>
      <c r="F433" s="206" t="s">
        <v>777</v>
      </c>
      <c r="G433" s="63"/>
      <c r="H433" s="63"/>
      <c r="I433" s="164"/>
      <c r="J433" s="63"/>
      <c r="K433" s="63"/>
      <c r="L433" s="61"/>
      <c r="M433" s="207"/>
      <c r="N433" s="42"/>
      <c r="O433" s="42"/>
      <c r="P433" s="42"/>
      <c r="Q433" s="42"/>
      <c r="R433" s="42"/>
      <c r="S433" s="42"/>
      <c r="T433" s="78"/>
      <c r="AT433" s="24" t="s">
        <v>192</v>
      </c>
      <c r="AU433" s="24" t="s">
        <v>80</v>
      </c>
    </row>
    <row r="434" spans="2:65" s="11" customFormat="1">
      <c r="B434" s="208"/>
      <c r="C434" s="209"/>
      <c r="D434" s="205" t="s">
        <v>199</v>
      </c>
      <c r="E434" s="210" t="s">
        <v>21</v>
      </c>
      <c r="F434" s="211" t="s">
        <v>750</v>
      </c>
      <c r="G434" s="209"/>
      <c r="H434" s="212">
        <v>57</v>
      </c>
      <c r="I434" s="213"/>
      <c r="J434" s="209"/>
      <c r="K434" s="209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199</v>
      </c>
      <c r="AU434" s="218" t="s">
        <v>80</v>
      </c>
      <c r="AV434" s="11" t="s">
        <v>80</v>
      </c>
      <c r="AW434" s="11" t="s">
        <v>34</v>
      </c>
      <c r="AX434" s="11" t="s">
        <v>70</v>
      </c>
      <c r="AY434" s="218" t="s">
        <v>182</v>
      </c>
    </row>
    <row r="435" spans="2:65" s="11" customFormat="1">
      <c r="B435" s="208"/>
      <c r="C435" s="209"/>
      <c r="D435" s="205" t="s">
        <v>199</v>
      </c>
      <c r="E435" s="210" t="s">
        <v>21</v>
      </c>
      <c r="F435" s="211" t="s">
        <v>367</v>
      </c>
      <c r="G435" s="209"/>
      <c r="H435" s="212">
        <v>33.729999999999997</v>
      </c>
      <c r="I435" s="213"/>
      <c r="J435" s="209"/>
      <c r="K435" s="209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199</v>
      </c>
      <c r="AU435" s="218" t="s">
        <v>80</v>
      </c>
      <c r="AV435" s="11" t="s">
        <v>80</v>
      </c>
      <c r="AW435" s="11" t="s">
        <v>34</v>
      </c>
      <c r="AX435" s="11" t="s">
        <v>70</v>
      </c>
      <c r="AY435" s="218" t="s">
        <v>182</v>
      </c>
    </row>
    <row r="436" spans="2:65" s="12" customFormat="1">
      <c r="B436" s="229"/>
      <c r="C436" s="230"/>
      <c r="D436" s="205" t="s">
        <v>199</v>
      </c>
      <c r="E436" s="231" t="s">
        <v>105</v>
      </c>
      <c r="F436" s="232" t="s">
        <v>299</v>
      </c>
      <c r="G436" s="230"/>
      <c r="H436" s="233">
        <v>90.73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AT436" s="239" t="s">
        <v>199</v>
      </c>
      <c r="AU436" s="239" t="s">
        <v>80</v>
      </c>
      <c r="AV436" s="12" t="s">
        <v>190</v>
      </c>
      <c r="AW436" s="12" t="s">
        <v>34</v>
      </c>
      <c r="AX436" s="12" t="s">
        <v>78</v>
      </c>
      <c r="AY436" s="239" t="s">
        <v>182</v>
      </c>
    </row>
    <row r="437" spans="2:65" s="1" customFormat="1" ht="25.5" customHeight="1">
      <c r="B437" s="41"/>
      <c r="C437" s="219" t="s">
        <v>778</v>
      </c>
      <c r="D437" s="219" t="s">
        <v>207</v>
      </c>
      <c r="E437" s="220" t="s">
        <v>779</v>
      </c>
      <c r="F437" s="221" t="s">
        <v>780</v>
      </c>
      <c r="G437" s="222" t="s">
        <v>216</v>
      </c>
      <c r="H437" s="223">
        <v>106.992</v>
      </c>
      <c r="I437" s="224"/>
      <c r="J437" s="225">
        <f>ROUND(I437*H437,2)</f>
        <v>0</v>
      </c>
      <c r="K437" s="221" t="s">
        <v>189</v>
      </c>
      <c r="L437" s="226"/>
      <c r="M437" s="227" t="s">
        <v>21</v>
      </c>
      <c r="N437" s="228" t="s">
        <v>41</v>
      </c>
      <c r="O437" s="42"/>
      <c r="P437" s="202">
        <f>O437*H437</f>
        <v>0</v>
      </c>
      <c r="Q437" s="202">
        <v>3.2000000000000002E-3</v>
      </c>
      <c r="R437" s="202">
        <f>Q437*H437</f>
        <v>0.34237440000000002</v>
      </c>
      <c r="S437" s="202">
        <v>0</v>
      </c>
      <c r="T437" s="203">
        <f>S437*H437</f>
        <v>0</v>
      </c>
      <c r="AR437" s="24" t="s">
        <v>382</v>
      </c>
      <c r="AT437" s="24" t="s">
        <v>207</v>
      </c>
      <c r="AU437" s="24" t="s">
        <v>80</v>
      </c>
      <c r="AY437" s="24" t="s">
        <v>182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24" t="s">
        <v>78</v>
      </c>
      <c r="BK437" s="204">
        <f>ROUND(I437*H437,2)</f>
        <v>0</v>
      </c>
      <c r="BL437" s="24" t="s">
        <v>277</v>
      </c>
      <c r="BM437" s="24" t="s">
        <v>781</v>
      </c>
    </row>
    <row r="438" spans="2:65" s="1" customFormat="1" ht="27">
      <c r="B438" s="41"/>
      <c r="C438" s="63"/>
      <c r="D438" s="205" t="s">
        <v>192</v>
      </c>
      <c r="E438" s="63"/>
      <c r="F438" s="206" t="s">
        <v>782</v>
      </c>
      <c r="G438" s="63"/>
      <c r="H438" s="63"/>
      <c r="I438" s="164"/>
      <c r="J438" s="63"/>
      <c r="K438" s="63"/>
      <c r="L438" s="61"/>
      <c r="M438" s="207"/>
      <c r="N438" s="42"/>
      <c r="O438" s="42"/>
      <c r="P438" s="42"/>
      <c r="Q438" s="42"/>
      <c r="R438" s="42"/>
      <c r="S438" s="42"/>
      <c r="T438" s="78"/>
      <c r="AT438" s="24" t="s">
        <v>192</v>
      </c>
      <c r="AU438" s="24" t="s">
        <v>80</v>
      </c>
    </row>
    <row r="439" spans="2:65" s="11" customFormat="1">
      <c r="B439" s="208"/>
      <c r="C439" s="209"/>
      <c r="D439" s="205" t="s">
        <v>199</v>
      </c>
      <c r="E439" s="210" t="s">
        <v>21</v>
      </c>
      <c r="F439" s="211" t="s">
        <v>783</v>
      </c>
      <c r="G439" s="209"/>
      <c r="H439" s="212">
        <v>106.992</v>
      </c>
      <c r="I439" s="213"/>
      <c r="J439" s="209"/>
      <c r="K439" s="209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199</v>
      </c>
      <c r="AU439" s="218" t="s">
        <v>80</v>
      </c>
      <c r="AV439" s="11" t="s">
        <v>80</v>
      </c>
      <c r="AW439" s="11" t="s">
        <v>34</v>
      </c>
      <c r="AX439" s="11" t="s">
        <v>78</v>
      </c>
      <c r="AY439" s="218" t="s">
        <v>182</v>
      </c>
    </row>
    <row r="440" spans="2:65" s="1" customFormat="1" ht="16.5" customHeight="1">
      <c r="B440" s="41"/>
      <c r="C440" s="193" t="s">
        <v>784</v>
      </c>
      <c r="D440" s="193" t="s">
        <v>185</v>
      </c>
      <c r="E440" s="194" t="s">
        <v>785</v>
      </c>
      <c r="F440" s="195" t="s">
        <v>786</v>
      </c>
      <c r="G440" s="196" t="s">
        <v>256</v>
      </c>
      <c r="H440" s="197">
        <v>320.71800000000002</v>
      </c>
      <c r="I440" s="198"/>
      <c r="J440" s="199">
        <f>ROUND(I440*H440,2)</f>
        <v>0</v>
      </c>
      <c r="K440" s="195" t="s">
        <v>189</v>
      </c>
      <c r="L440" s="61"/>
      <c r="M440" s="200" t="s">
        <v>21</v>
      </c>
      <c r="N440" s="201" t="s">
        <v>41</v>
      </c>
      <c r="O440" s="42"/>
      <c r="P440" s="202">
        <f>O440*H440</f>
        <v>0</v>
      </c>
      <c r="Q440" s="202">
        <v>0</v>
      </c>
      <c r="R440" s="202">
        <f>Q440*H440</f>
        <v>0</v>
      </c>
      <c r="S440" s="202">
        <v>0</v>
      </c>
      <c r="T440" s="203">
        <f>S440*H440</f>
        <v>0</v>
      </c>
      <c r="AR440" s="24" t="s">
        <v>277</v>
      </c>
      <c r="AT440" s="24" t="s">
        <v>185</v>
      </c>
      <c r="AU440" s="24" t="s">
        <v>80</v>
      </c>
      <c r="AY440" s="24" t="s">
        <v>182</v>
      </c>
      <c r="BE440" s="204">
        <f>IF(N440="základní",J440,0)</f>
        <v>0</v>
      </c>
      <c r="BF440" s="204">
        <f>IF(N440="snížená",J440,0)</f>
        <v>0</v>
      </c>
      <c r="BG440" s="204">
        <f>IF(N440="zákl. přenesená",J440,0)</f>
        <v>0</v>
      </c>
      <c r="BH440" s="204">
        <f>IF(N440="sníž. přenesená",J440,0)</f>
        <v>0</v>
      </c>
      <c r="BI440" s="204">
        <f>IF(N440="nulová",J440,0)</f>
        <v>0</v>
      </c>
      <c r="BJ440" s="24" t="s">
        <v>78</v>
      </c>
      <c r="BK440" s="204">
        <f>ROUND(I440*H440,2)</f>
        <v>0</v>
      </c>
      <c r="BL440" s="24" t="s">
        <v>277</v>
      </c>
      <c r="BM440" s="24" t="s">
        <v>787</v>
      </c>
    </row>
    <row r="441" spans="2:65" s="1" customFormat="1">
      <c r="B441" s="41"/>
      <c r="C441" s="63"/>
      <c r="D441" s="205" t="s">
        <v>192</v>
      </c>
      <c r="E441" s="63"/>
      <c r="F441" s="206" t="s">
        <v>788</v>
      </c>
      <c r="G441" s="63"/>
      <c r="H441" s="63"/>
      <c r="I441" s="164"/>
      <c r="J441" s="63"/>
      <c r="K441" s="63"/>
      <c r="L441" s="61"/>
      <c r="M441" s="207"/>
      <c r="N441" s="42"/>
      <c r="O441" s="42"/>
      <c r="P441" s="42"/>
      <c r="Q441" s="42"/>
      <c r="R441" s="42"/>
      <c r="S441" s="42"/>
      <c r="T441" s="78"/>
      <c r="AT441" s="24" t="s">
        <v>192</v>
      </c>
      <c r="AU441" s="24" t="s">
        <v>80</v>
      </c>
    </row>
    <row r="442" spans="2:65" s="11" customFormat="1">
      <c r="B442" s="208"/>
      <c r="C442" s="209"/>
      <c r="D442" s="205" t="s">
        <v>199</v>
      </c>
      <c r="E442" s="210" t="s">
        <v>21</v>
      </c>
      <c r="F442" s="211" t="s">
        <v>789</v>
      </c>
      <c r="G442" s="209"/>
      <c r="H442" s="212">
        <v>320.71800000000002</v>
      </c>
      <c r="I442" s="213"/>
      <c r="J442" s="209"/>
      <c r="K442" s="209"/>
      <c r="L442" s="214"/>
      <c r="M442" s="215"/>
      <c r="N442" s="216"/>
      <c r="O442" s="216"/>
      <c r="P442" s="216"/>
      <c r="Q442" s="216"/>
      <c r="R442" s="216"/>
      <c r="S442" s="216"/>
      <c r="T442" s="217"/>
      <c r="AT442" s="218" t="s">
        <v>199</v>
      </c>
      <c r="AU442" s="218" t="s">
        <v>80</v>
      </c>
      <c r="AV442" s="11" t="s">
        <v>80</v>
      </c>
      <c r="AW442" s="11" t="s">
        <v>34</v>
      </c>
      <c r="AX442" s="11" t="s">
        <v>78</v>
      </c>
      <c r="AY442" s="218" t="s">
        <v>182</v>
      </c>
    </row>
    <row r="443" spans="2:65" s="1" customFormat="1" ht="16.5" customHeight="1">
      <c r="B443" s="41"/>
      <c r="C443" s="193" t="s">
        <v>790</v>
      </c>
      <c r="D443" s="193" t="s">
        <v>185</v>
      </c>
      <c r="E443" s="194" t="s">
        <v>791</v>
      </c>
      <c r="F443" s="195" t="s">
        <v>792</v>
      </c>
      <c r="G443" s="196" t="s">
        <v>256</v>
      </c>
      <c r="H443" s="197">
        <v>151.38999999999999</v>
      </c>
      <c r="I443" s="198"/>
      <c r="J443" s="199">
        <f>ROUND(I443*H443,2)</f>
        <v>0</v>
      </c>
      <c r="K443" s="195" t="s">
        <v>189</v>
      </c>
      <c r="L443" s="61"/>
      <c r="M443" s="200" t="s">
        <v>21</v>
      </c>
      <c r="N443" s="201" t="s">
        <v>41</v>
      </c>
      <c r="O443" s="42"/>
      <c r="P443" s="202">
        <f>O443*H443</f>
        <v>0</v>
      </c>
      <c r="Q443" s="202">
        <v>0</v>
      </c>
      <c r="R443" s="202">
        <f>Q443*H443</f>
        <v>0</v>
      </c>
      <c r="S443" s="202">
        <v>2.9999999999999997E-4</v>
      </c>
      <c r="T443" s="203">
        <f>S443*H443</f>
        <v>4.5416999999999992E-2</v>
      </c>
      <c r="AR443" s="24" t="s">
        <v>277</v>
      </c>
      <c r="AT443" s="24" t="s">
        <v>185</v>
      </c>
      <c r="AU443" s="24" t="s">
        <v>80</v>
      </c>
      <c r="AY443" s="24" t="s">
        <v>182</v>
      </c>
      <c r="BE443" s="204">
        <f>IF(N443="základní",J443,0)</f>
        <v>0</v>
      </c>
      <c r="BF443" s="204">
        <f>IF(N443="snížená",J443,0)</f>
        <v>0</v>
      </c>
      <c r="BG443" s="204">
        <f>IF(N443="zákl. přenesená",J443,0)</f>
        <v>0</v>
      </c>
      <c r="BH443" s="204">
        <f>IF(N443="sníž. přenesená",J443,0)</f>
        <v>0</v>
      </c>
      <c r="BI443" s="204">
        <f>IF(N443="nulová",J443,0)</f>
        <v>0</v>
      </c>
      <c r="BJ443" s="24" t="s">
        <v>78</v>
      </c>
      <c r="BK443" s="204">
        <f>ROUND(I443*H443,2)</f>
        <v>0</v>
      </c>
      <c r="BL443" s="24" t="s">
        <v>277</v>
      </c>
      <c r="BM443" s="24" t="s">
        <v>793</v>
      </c>
    </row>
    <row r="444" spans="2:65" s="1" customFormat="1">
      <c r="B444" s="41"/>
      <c r="C444" s="63"/>
      <c r="D444" s="205" t="s">
        <v>192</v>
      </c>
      <c r="E444" s="63"/>
      <c r="F444" s="206" t="s">
        <v>794</v>
      </c>
      <c r="G444" s="63"/>
      <c r="H444" s="63"/>
      <c r="I444" s="164"/>
      <c r="J444" s="63"/>
      <c r="K444" s="63"/>
      <c r="L444" s="61"/>
      <c r="M444" s="207"/>
      <c r="N444" s="42"/>
      <c r="O444" s="42"/>
      <c r="P444" s="42"/>
      <c r="Q444" s="42"/>
      <c r="R444" s="42"/>
      <c r="S444" s="42"/>
      <c r="T444" s="78"/>
      <c r="AT444" s="24" t="s">
        <v>192</v>
      </c>
      <c r="AU444" s="24" t="s">
        <v>80</v>
      </c>
    </row>
    <row r="445" spans="2:65" s="11" customFormat="1">
      <c r="B445" s="208"/>
      <c r="C445" s="209"/>
      <c r="D445" s="205" t="s">
        <v>199</v>
      </c>
      <c r="E445" s="210" t="s">
        <v>21</v>
      </c>
      <c r="F445" s="211" t="s">
        <v>98</v>
      </c>
      <c r="G445" s="209"/>
      <c r="H445" s="212">
        <v>151.38999999999999</v>
      </c>
      <c r="I445" s="213"/>
      <c r="J445" s="209"/>
      <c r="K445" s="209"/>
      <c r="L445" s="214"/>
      <c r="M445" s="215"/>
      <c r="N445" s="216"/>
      <c r="O445" s="216"/>
      <c r="P445" s="216"/>
      <c r="Q445" s="216"/>
      <c r="R445" s="216"/>
      <c r="S445" s="216"/>
      <c r="T445" s="217"/>
      <c r="AT445" s="218" t="s">
        <v>199</v>
      </c>
      <c r="AU445" s="218" t="s">
        <v>80</v>
      </c>
      <c r="AV445" s="11" t="s">
        <v>80</v>
      </c>
      <c r="AW445" s="11" t="s">
        <v>34</v>
      </c>
      <c r="AX445" s="11" t="s">
        <v>78</v>
      </c>
      <c r="AY445" s="218" t="s">
        <v>182</v>
      </c>
    </row>
    <row r="446" spans="2:65" s="1" customFormat="1" ht="16.5" customHeight="1">
      <c r="B446" s="41"/>
      <c r="C446" s="193" t="s">
        <v>795</v>
      </c>
      <c r="D446" s="193" t="s">
        <v>185</v>
      </c>
      <c r="E446" s="194" t="s">
        <v>796</v>
      </c>
      <c r="F446" s="195" t="s">
        <v>797</v>
      </c>
      <c r="G446" s="196" t="s">
        <v>256</v>
      </c>
      <c r="H446" s="197">
        <v>45.59</v>
      </c>
      <c r="I446" s="198"/>
      <c r="J446" s="199">
        <f>ROUND(I446*H446,2)</f>
        <v>0</v>
      </c>
      <c r="K446" s="195" t="s">
        <v>189</v>
      </c>
      <c r="L446" s="61"/>
      <c r="M446" s="200" t="s">
        <v>21</v>
      </c>
      <c r="N446" s="201" t="s">
        <v>41</v>
      </c>
      <c r="O446" s="42"/>
      <c r="P446" s="202">
        <f>O446*H446</f>
        <v>0</v>
      </c>
      <c r="Q446" s="202">
        <v>1.0000000000000001E-5</v>
      </c>
      <c r="R446" s="202">
        <f>Q446*H446</f>
        <v>4.5590000000000008E-4</v>
      </c>
      <c r="S446" s="202">
        <v>0</v>
      </c>
      <c r="T446" s="203">
        <f>S446*H446</f>
        <v>0</v>
      </c>
      <c r="AR446" s="24" t="s">
        <v>277</v>
      </c>
      <c r="AT446" s="24" t="s">
        <v>185</v>
      </c>
      <c r="AU446" s="24" t="s">
        <v>80</v>
      </c>
      <c r="AY446" s="24" t="s">
        <v>182</v>
      </c>
      <c r="BE446" s="204">
        <f>IF(N446="základní",J446,0)</f>
        <v>0</v>
      </c>
      <c r="BF446" s="204">
        <f>IF(N446="snížená",J446,0)</f>
        <v>0</v>
      </c>
      <c r="BG446" s="204">
        <f>IF(N446="zákl. přenesená",J446,0)</f>
        <v>0</v>
      </c>
      <c r="BH446" s="204">
        <f>IF(N446="sníž. přenesená",J446,0)</f>
        <v>0</v>
      </c>
      <c r="BI446" s="204">
        <f>IF(N446="nulová",J446,0)</f>
        <v>0</v>
      </c>
      <c r="BJ446" s="24" t="s">
        <v>78</v>
      </c>
      <c r="BK446" s="204">
        <f>ROUND(I446*H446,2)</f>
        <v>0</v>
      </c>
      <c r="BL446" s="24" t="s">
        <v>277</v>
      </c>
      <c r="BM446" s="24" t="s">
        <v>798</v>
      </c>
    </row>
    <row r="447" spans="2:65" s="1" customFormat="1">
      <c r="B447" s="41"/>
      <c r="C447" s="63"/>
      <c r="D447" s="205" t="s">
        <v>192</v>
      </c>
      <c r="E447" s="63"/>
      <c r="F447" s="206" t="s">
        <v>799</v>
      </c>
      <c r="G447" s="63"/>
      <c r="H447" s="63"/>
      <c r="I447" s="164"/>
      <c r="J447" s="63"/>
      <c r="K447" s="63"/>
      <c r="L447" s="61"/>
      <c r="M447" s="207"/>
      <c r="N447" s="42"/>
      <c r="O447" s="42"/>
      <c r="P447" s="42"/>
      <c r="Q447" s="42"/>
      <c r="R447" s="42"/>
      <c r="S447" s="42"/>
      <c r="T447" s="78"/>
      <c r="AT447" s="24" t="s">
        <v>192</v>
      </c>
      <c r="AU447" s="24" t="s">
        <v>80</v>
      </c>
    </row>
    <row r="448" spans="2:65" s="11" customFormat="1">
      <c r="B448" s="208"/>
      <c r="C448" s="209"/>
      <c r="D448" s="205" t="s">
        <v>199</v>
      </c>
      <c r="E448" s="210" t="s">
        <v>21</v>
      </c>
      <c r="F448" s="211" t="s">
        <v>800</v>
      </c>
      <c r="G448" s="209"/>
      <c r="H448" s="212">
        <v>16</v>
      </c>
      <c r="I448" s="213"/>
      <c r="J448" s="209"/>
      <c r="K448" s="209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199</v>
      </c>
      <c r="AU448" s="218" t="s">
        <v>80</v>
      </c>
      <c r="AV448" s="11" t="s">
        <v>80</v>
      </c>
      <c r="AW448" s="11" t="s">
        <v>34</v>
      </c>
      <c r="AX448" s="11" t="s">
        <v>70</v>
      </c>
      <c r="AY448" s="218" t="s">
        <v>182</v>
      </c>
    </row>
    <row r="449" spans="2:65" s="11" customFormat="1">
      <c r="B449" s="208"/>
      <c r="C449" s="209"/>
      <c r="D449" s="205" t="s">
        <v>199</v>
      </c>
      <c r="E449" s="210" t="s">
        <v>21</v>
      </c>
      <c r="F449" s="211" t="s">
        <v>801</v>
      </c>
      <c r="G449" s="209"/>
      <c r="H449" s="212">
        <v>10.78</v>
      </c>
      <c r="I449" s="213"/>
      <c r="J449" s="209"/>
      <c r="K449" s="209"/>
      <c r="L449" s="214"/>
      <c r="M449" s="215"/>
      <c r="N449" s="216"/>
      <c r="O449" s="216"/>
      <c r="P449" s="216"/>
      <c r="Q449" s="216"/>
      <c r="R449" s="216"/>
      <c r="S449" s="216"/>
      <c r="T449" s="217"/>
      <c r="AT449" s="218" t="s">
        <v>199</v>
      </c>
      <c r="AU449" s="218" t="s">
        <v>80</v>
      </c>
      <c r="AV449" s="11" t="s">
        <v>80</v>
      </c>
      <c r="AW449" s="11" t="s">
        <v>34</v>
      </c>
      <c r="AX449" s="11" t="s">
        <v>70</v>
      </c>
      <c r="AY449" s="218" t="s">
        <v>182</v>
      </c>
    </row>
    <row r="450" spans="2:65" s="11" customFormat="1">
      <c r="B450" s="208"/>
      <c r="C450" s="209"/>
      <c r="D450" s="205" t="s">
        <v>199</v>
      </c>
      <c r="E450" s="210" t="s">
        <v>21</v>
      </c>
      <c r="F450" s="211" t="s">
        <v>802</v>
      </c>
      <c r="G450" s="209"/>
      <c r="H450" s="212">
        <v>18.809999999999999</v>
      </c>
      <c r="I450" s="213"/>
      <c r="J450" s="209"/>
      <c r="K450" s="209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199</v>
      </c>
      <c r="AU450" s="218" t="s">
        <v>80</v>
      </c>
      <c r="AV450" s="11" t="s">
        <v>80</v>
      </c>
      <c r="AW450" s="11" t="s">
        <v>34</v>
      </c>
      <c r="AX450" s="11" t="s">
        <v>70</v>
      </c>
      <c r="AY450" s="218" t="s">
        <v>182</v>
      </c>
    </row>
    <row r="451" spans="2:65" s="12" customFormat="1">
      <c r="B451" s="229"/>
      <c r="C451" s="230"/>
      <c r="D451" s="205" t="s">
        <v>199</v>
      </c>
      <c r="E451" s="231" t="s">
        <v>129</v>
      </c>
      <c r="F451" s="232" t="s">
        <v>299</v>
      </c>
      <c r="G451" s="230"/>
      <c r="H451" s="233">
        <v>45.59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199</v>
      </c>
      <c r="AU451" s="239" t="s">
        <v>80</v>
      </c>
      <c r="AV451" s="12" t="s">
        <v>190</v>
      </c>
      <c r="AW451" s="12" t="s">
        <v>34</v>
      </c>
      <c r="AX451" s="12" t="s">
        <v>78</v>
      </c>
      <c r="AY451" s="239" t="s">
        <v>182</v>
      </c>
    </row>
    <row r="452" spans="2:65" s="1" customFormat="1" ht="16.5" customHeight="1">
      <c r="B452" s="41"/>
      <c r="C452" s="193" t="s">
        <v>803</v>
      </c>
      <c r="D452" s="193" t="s">
        <v>185</v>
      </c>
      <c r="E452" s="194" t="s">
        <v>804</v>
      </c>
      <c r="F452" s="195" t="s">
        <v>805</v>
      </c>
      <c r="G452" s="196" t="s">
        <v>256</v>
      </c>
      <c r="H452" s="197">
        <v>108.92</v>
      </c>
      <c r="I452" s="198"/>
      <c r="J452" s="199">
        <f>ROUND(I452*H452,2)</f>
        <v>0</v>
      </c>
      <c r="K452" s="195" t="s">
        <v>189</v>
      </c>
      <c r="L452" s="61"/>
      <c r="M452" s="200" t="s">
        <v>21</v>
      </c>
      <c r="N452" s="201" t="s">
        <v>41</v>
      </c>
      <c r="O452" s="42"/>
      <c r="P452" s="202">
        <f>O452*H452</f>
        <v>0</v>
      </c>
      <c r="Q452" s="202">
        <v>1.0000000000000001E-5</v>
      </c>
      <c r="R452" s="202">
        <f>Q452*H452</f>
        <v>1.0892E-3</v>
      </c>
      <c r="S452" s="202">
        <v>0</v>
      </c>
      <c r="T452" s="203">
        <f>S452*H452</f>
        <v>0</v>
      </c>
      <c r="AR452" s="24" t="s">
        <v>277</v>
      </c>
      <c r="AT452" s="24" t="s">
        <v>185</v>
      </c>
      <c r="AU452" s="24" t="s">
        <v>80</v>
      </c>
      <c r="AY452" s="24" t="s">
        <v>182</v>
      </c>
      <c r="BE452" s="204">
        <f>IF(N452="základní",J452,0)</f>
        <v>0</v>
      </c>
      <c r="BF452" s="204">
        <f>IF(N452="snížená",J452,0)</f>
        <v>0</v>
      </c>
      <c r="BG452" s="204">
        <f>IF(N452="zákl. přenesená",J452,0)</f>
        <v>0</v>
      </c>
      <c r="BH452" s="204">
        <f>IF(N452="sníž. přenesená",J452,0)</f>
        <v>0</v>
      </c>
      <c r="BI452" s="204">
        <f>IF(N452="nulová",J452,0)</f>
        <v>0</v>
      </c>
      <c r="BJ452" s="24" t="s">
        <v>78</v>
      </c>
      <c r="BK452" s="204">
        <f>ROUND(I452*H452,2)</f>
        <v>0</v>
      </c>
      <c r="BL452" s="24" t="s">
        <v>277</v>
      </c>
      <c r="BM452" s="24" t="s">
        <v>806</v>
      </c>
    </row>
    <row r="453" spans="2:65" s="1" customFormat="1">
      <c r="B453" s="41"/>
      <c r="C453" s="63"/>
      <c r="D453" s="205" t="s">
        <v>192</v>
      </c>
      <c r="E453" s="63"/>
      <c r="F453" s="206" t="s">
        <v>807</v>
      </c>
      <c r="G453" s="63"/>
      <c r="H453" s="63"/>
      <c r="I453" s="164"/>
      <c r="J453" s="63"/>
      <c r="K453" s="63"/>
      <c r="L453" s="61"/>
      <c r="M453" s="207"/>
      <c r="N453" s="42"/>
      <c r="O453" s="42"/>
      <c r="P453" s="42"/>
      <c r="Q453" s="42"/>
      <c r="R453" s="42"/>
      <c r="S453" s="42"/>
      <c r="T453" s="78"/>
      <c r="AT453" s="24" t="s">
        <v>192</v>
      </c>
      <c r="AU453" s="24" t="s">
        <v>80</v>
      </c>
    </row>
    <row r="454" spans="2:65" s="11" customFormat="1">
      <c r="B454" s="208"/>
      <c r="C454" s="209"/>
      <c r="D454" s="205" t="s">
        <v>199</v>
      </c>
      <c r="E454" s="210" t="s">
        <v>21</v>
      </c>
      <c r="F454" s="211" t="s">
        <v>808</v>
      </c>
      <c r="G454" s="209"/>
      <c r="H454" s="212">
        <v>24.54</v>
      </c>
      <c r="I454" s="213"/>
      <c r="J454" s="209"/>
      <c r="K454" s="209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199</v>
      </c>
      <c r="AU454" s="218" t="s">
        <v>80</v>
      </c>
      <c r="AV454" s="11" t="s">
        <v>80</v>
      </c>
      <c r="AW454" s="11" t="s">
        <v>34</v>
      </c>
      <c r="AX454" s="11" t="s">
        <v>70</v>
      </c>
      <c r="AY454" s="218" t="s">
        <v>182</v>
      </c>
    </row>
    <row r="455" spans="2:65" s="11" customFormat="1">
      <c r="B455" s="208"/>
      <c r="C455" s="209"/>
      <c r="D455" s="205" t="s">
        <v>199</v>
      </c>
      <c r="E455" s="210" t="s">
        <v>21</v>
      </c>
      <c r="F455" s="211" t="s">
        <v>809</v>
      </c>
      <c r="G455" s="209"/>
      <c r="H455" s="212">
        <v>22.81</v>
      </c>
      <c r="I455" s="213"/>
      <c r="J455" s="209"/>
      <c r="K455" s="209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199</v>
      </c>
      <c r="AU455" s="218" t="s">
        <v>80</v>
      </c>
      <c r="AV455" s="11" t="s">
        <v>80</v>
      </c>
      <c r="AW455" s="11" t="s">
        <v>34</v>
      </c>
      <c r="AX455" s="11" t="s">
        <v>70</v>
      </c>
      <c r="AY455" s="218" t="s">
        <v>182</v>
      </c>
    </row>
    <row r="456" spans="2:65" s="11" customFormat="1">
      <c r="B456" s="208"/>
      <c r="C456" s="209"/>
      <c r="D456" s="205" t="s">
        <v>199</v>
      </c>
      <c r="E456" s="210" t="s">
        <v>21</v>
      </c>
      <c r="F456" s="211" t="s">
        <v>810</v>
      </c>
      <c r="G456" s="209"/>
      <c r="H456" s="212">
        <v>5.96</v>
      </c>
      <c r="I456" s="213"/>
      <c r="J456" s="209"/>
      <c r="K456" s="209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199</v>
      </c>
      <c r="AU456" s="218" t="s">
        <v>80</v>
      </c>
      <c r="AV456" s="11" t="s">
        <v>80</v>
      </c>
      <c r="AW456" s="11" t="s">
        <v>34</v>
      </c>
      <c r="AX456" s="11" t="s">
        <v>70</v>
      </c>
      <c r="AY456" s="218" t="s">
        <v>182</v>
      </c>
    </row>
    <row r="457" spans="2:65" s="11" customFormat="1">
      <c r="B457" s="208"/>
      <c r="C457" s="209"/>
      <c r="D457" s="205" t="s">
        <v>199</v>
      </c>
      <c r="E457" s="210" t="s">
        <v>21</v>
      </c>
      <c r="F457" s="211" t="s">
        <v>811</v>
      </c>
      <c r="G457" s="209"/>
      <c r="H457" s="212">
        <v>23.52</v>
      </c>
      <c r="I457" s="213"/>
      <c r="J457" s="209"/>
      <c r="K457" s="209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199</v>
      </c>
      <c r="AU457" s="218" t="s">
        <v>80</v>
      </c>
      <c r="AV457" s="11" t="s">
        <v>80</v>
      </c>
      <c r="AW457" s="11" t="s">
        <v>34</v>
      </c>
      <c r="AX457" s="11" t="s">
        <v>70</v>
      </c>
      <c r="AY457" s="218" t="s">
        <v>182</v>
      </c>
    </row>
    <row r="458" spans="2:65" s="11" customFormat="1">
      <c r="B458" s="208"/>
      <c r="C458" s="209"/>
      <c r="D458" s="205" t="s">
        <v>199</v>
      </c>
      <c r="E458" s="210" t="s">
        <v>21</v>
      </c>
      <c r="F458" s="211" t="s">
        <v>812</v>
      </c>
      <c r="G458" s="209"/>
      <c r="H458" s="212">
        <v>32.090000000000003</v>
      </c>
      <c r="I458" s="213"/>
      <c r="J458" s="209"/>
      <c r="K458" s="209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199</v>
      </c>
      <c r="AU458" s="218" t="s">
        <v>80</v>
      </c>
      <c r="AV458" s="11" t="s">
        <v>80</v>
      </c>
      <c r="AW458" s="11" t="s">
        <v>34</v>
      </c>
      <c r="AX458" s="11" t="s">
        <v>70</v>
      </c>
      <c r="AY458" s="218" t="s">
        <v>182</v>
      </c>
    </row>
    <row r="459" spans="2:65" s="12" customFormat="1">
      <c r="B459" s="229"/>
      <c r="C459" s="230"/>
      <c r="D459" s="205" t="s">
        <v>199</v>
      </c>
      <c r="E459" s="231" t="s">
        <v>100</v>
      </c>
      <c r="F459" s="232" t="s">
        <v>299</v>
      </c>
      <c r="G459" s="230"/>
      <c r="H459" s="233">
        <v>108.92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AT459" s="239" t="s">
        <v>199</v>
      </c>
      <c r="AU459" s="239" t="s">
        <v>80</v>
      </c>
      <c r="AV459" s="12" t="s">
        <v>190</v>
      </c>
      <c r="AW459" s="12" t="s">
        <v>34</v>
      </c>
      <c r="AX459" s="12" t="s">
        <v>78</v>
      </c>
      <c r="AY459" s="239" t="s">
        <v>182</v>
      </c>
    </row>
    <row r="460" spans="2:65" s="1" customFormat="1" ht="16.5" customHeight="1">
      <c r="B460" s="41"/>
      <c r="C460" s="219" t="s">
        <v>813</v>
      </c>
      <c r="D460" s="219" t="s">
        <v>207</v>
      </c>
      <c r="E460" s="220" t="s">
        <v>814</v>
      </c>
      <c r="F460" s="221" t="s">
        <v>815</v>
      </c>
      <c r="G460" s="222" t="s">
        <v>256</v>
      </c>
      <c r="H460" s="223">
        <v>111.098</v>
      </c>
      <c r="I460" s="224"/>
      <c r="J460" s="225">
        <f>ROUND(I460*H460,2)</f>
        <v>0</v>
      </c>
      <c r="K460" s="221" t="s">
        <v>189</v>
      </c>
      <c r="L460" s="226"/>
      <c r="M460" s="227" t="s">
        <v>21</v>
      </c>
      <c r="N460" s="228" t="s">
        <v>41</v>
      </c>
      <c r="O460" s="42"/>
      <c r="P460" s="202">
        <f>O460*H460</f>
        <v>0</v>
      </c>
      <c r="Q460" s="202">
        <v>2.7999999999999998E-4</v>
      </c>
      <c r="R460" s="202">
        <f>Q460*H460</f>
        <v>3.1107439999999997E-2</v>
      </c>
      <c r="S460" s="202">
        <v>0</v>
      </c>
      <c r="T460" s="203">
        <f>S460*H460</f>
        <v>0</v>
      </c>
      <c r="AR460" s="24" t="s">
        <v>382</v>
      </c>
      <c r="AT460" s="24" t="s">
        <v>207</v>
      </c>
      <c r="AU460" s="24" t="s">
        <v>80</v>
      </c>
      <c r="AY460" s="24" t="s">
        <v>182</v>
      </c>
      <c r="BE460" s="204">
        <f>IF(N460="základní",J460,0)</f>
        <v>0</v>
      </c>
      <c r="BF460" s="204">
        <f>IF(N460="snížená",J460,0)</f>
        <v>0</v>
      </c>
      <c r="BG460" s="204">
        <f>IF(N460="zákl. přenesená",J460,0)</f>
        <v>0</v>
      </c>
      <c r="BH460" s="204">
        <f>IF(N460="sníž. přenesená",J460,0)</f>
        <v>0</v>
      </c>
      <c r="BI460" s="204">
        <f>IF(N460="nulová",J460,0)</f>
        <v>0</v>
      </c>
      <c r="BJ460" s="24" t="s">
        <v>78</v>
      </c>
      <c r="BK460" s="204">
        <f>ROUND(I460*H460,2)</f>
        <v>0</v>
      </c>
      <c r="BL460" s="24" t="s">
        <v>277</v>
      </c>
      <c r="BM460" s="24" t="s">
        <v>816</v>
      </c>
    </row>
    <row r="461" spans="2:65" s="1" customFormat="1">
      <c r="B461" s="41"/>
      <c r="C461" s="63"/>
      <c r="D461" s="205" t="s">
        <v>192</v>
      </c>
      <c r="E461" s="63"/>
      <c r="F461" s="206" t="s">
        <v>815</v>
      </c>
      <c r="G461" s="63"/>
      <c r="H461" s="63"/>
      <c r="I461" s="164"/>
      <c r="J461" s="63"/>
      <c r="K461" s="63"/>
      <c r="L461" s="61"/>
      <c r="M461" s="207"/>
      <c r="N461" s="42"/>
      <c r="O461" s="42"/>
      <c r="P461" s="42"/>
      <c r="Q461" s="42"/>
      <c r="R461" s="42"/>
      <c r="S461" s="42"/>
      <c r="T461" s="78"/>
      <c r="AT461" s="24" t="s">
        <v>192</v>
      </c>
      <c r="AU461" s="24" t="s">
        <v>80</v>
      </c>
    </row>
    <row r="462" spans="2:65" s="11" customFormat="1">
      <c r="B462" s="208"/>
      <c r="C462" s="209"/>
      <c r="D462" s="205" t="s">
        <v>199</v>
      </c>
      <c r="E462" s="210" t="s">
        <v>21</v>
      </c>
      <c r="F462" s="211" t="s">
        <v>817</v>
      </c>
      <c r="G462" s="209"/>
      <c r="H462" s="212">
        <v>111.098</v>
      </c>
      <c r="I462" s="213"/>
      <c r="J462" s="209"/>
      <c r="K462" s="209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199</v>
      </c>
      <c r="AU462" s="218" t="s">
        <v>80</v>
      </c>
      <c r="AV462" s="11" t="s">
        <v>80</v>
      </c>
      <c r="AW462" s="11" t="s">
        <v>34</v>
      </c>
      <c r="AX462" s="11" t="s">
        <v>78</v>
      </c>
      <c r="AY462" s="218" t="s">
        <v>182</v>
      </c>
    </row>
    <row r="463" spans="2:65" s="1" customFormat="1" ht="16.5" customHeight="1">
      <c r="B463" s="41"/>
      <c r="C463" s="193" t="s">
        <v>818</v>
      </c>
      <c r="D463" s="193" t="s">
        <v>185</v>
      </c>
      <c r="E463" s="194" t="s">
        <v>819</v>
      </c>
      <c r="F463" s="195" t="s">
        <v>820</v>
      </c>
      <c r="G463" s="196" t="s">
        <v>256</v>
      </c>
      <c r="H463" s="197">
        <v>108.92</v>
      </c>
      <c r="I463" s="198"/>
      <c r="J463" s="199">
        <f>ROUND(I463*H463,2)</f>
        <v>0</v>
      </c>
      <c r="K463" s="195" t="s">
        <v>189</v>
      </c>
      <c r="L463" s="61"/>
      <c r="M463" s="200" t="s">
        <v>21</v>
      </c>
      <c r="N463" s="201" t="s">
        <v>41</v>
      </c>
      <c r="O463" s="42"/>
      <c r="P463" s="202">
        <f>O463*H463</f>
        <v>0</v>
      </c>
      <c r="Q463" s="202">
        <v>0</v>
      </c>
      <c r="R463" s="202">
        <f>Q463*H463</f>
        <v>0</v>
      </c>
      <c r="S463" s="202">
        <v>0</v>
      </c>
      <c r="T463" s="203">
        <f>S463*H463</f>
        <v>0</v>
      </c>
      <c r="AR463" s="24" t="s">
        <v>277</v>
      </c>
      <c r="AT463" s="24" t="s">
        <v>185</v>
      </c>
      <c r="AU463" s="24" t="s">
        <v>80</v>
      </c>
      <c r="AY463" s="24" t="s">
        <v>182</v>
      </c>
      <c r="BE463" s="204">
        <f>IF(N463="základní",J463,0)</f>
        <v>0</v>
      </c>
      <c r="BF463" s="204">
        <f>IF(N463="snížená",J463,0)</f>
        <v>0</v>
      </c>
      <c r="BG463" s="204">
        <f>IF(N463="zákl. přenesená",J463,0)</f>
        <v>0</v>
      </c>
      <c r="BH463" s="204">
        <f>IF(N463="sníž. přenesená",J463,0)</f>
        <v>0</v>
      </c>
      <c r="BI463" s="204">
        <f>IF(N463="nulová",J463,0)</f>
        <v>0</v>
      </c>
      <c r="BJ463" s="24" t="s">
        <v>78</v>
      </c>
      <c r="BK463" s="204">
        <f>ROUND(I463*H463,2)</f>
        <v>0</v>
      </c>
      <c r="BL463" s="24" t="s">
        <v>277</v>
      </c>
      <c r="BM463" s="24" t="s">
        <v>821</v>
      </c>
    </row>
    <row r="464" spans="2:65" s="1" customFormat="1">
      <c r="B464" s="41"/>
      <c r="C464" s="63"/>
      <c r="D464" s="205" t="s">
        <v>192</v>
      </c>
      <c r="E464" s="63"/>
      <c r="F464" s="206" t="s">
        <v>822</v>
      </c>
      <c r="G464" s="63"/>
      <c r="H464" s="63"/>
      <c r="I464" s="164"/>
      <c r="J464" s="63"/>
      <c r="K464" s="63"/>
      <c r="L464" s="61"/>
      <c r="M464" s="207"/>
      <c r="N464" s="42"/>
      <c r="O464" s="42"/>
      <c r="P464" s="42"/>
      <c r="Q464" s="42"/>
      <c r="R464" s="42"/>
      <c r="S464" s="42"/>
      <c r="T464" s="78"/>
      <c r="AT464" s="24" t="s">
        <v>192</v>
      </c>
      <c r="AU464" s="24" t="s">
        <v>80</v>
      </c>
    </row>
    <row r="465" spans="2:65" s="11" customFormat="1">
      <c r="B465" s="208"/>
      <c r="C465" s="209"/>
      <c r="D465" s="205" t="s">
        <v>199</v>
      </c>
      <c r="E465" s="210" t="s">
        <v>21</v>
      </c>
      <c r="F465" s="211" t="s">
        <v>100</v>
      </c>
      <c r="G465" s="209"/>
      <c r="H465" s="212">
        <v>108.92</v>
      </c>
      <c r="I465" s="213"/>
      <c r="J465" s="209"/>
      <c r="K465" s="209"/>
      <c r="L465" s="214"/>
      <c r="M465" s="215"/>
      <c r="N465" s="216"/>
      <c r="O465" s="216"/>
      <c r="P465" s="216"/>
      <c r="Q465" s="216"/>
      <c r="R465" s="216"/>
      <c r="S465" s="216"/>
      <c r="T465" s="217"/>
      <c r="AT465" s="218" t="s">
        <v>199</v>
      </c>
      <c r="AU465" s="218" t="s">
        <v>80</v>
      </c>
      <c r="AV465" s="11" t="s">
        <v>80</v>
      </c>
      <c r="AW465" s="11" t="s">
        <v>34</v>
      </c>
      <c r="AX465" s="11" t="s">
        <v>78</v>
      </c>
      <c r="AY465" s="218" t="s">
        <v>182</v>
      </c>
    </row>
    <row r="466" spans="2:65" s="1" customFormat="1" ht="16.5" customHeight="1">
      <c r="B466" s="41"/>
      <c r="C466" s="193" t="s">
        <v>823</v>
      </c>
      <c r="D466" s="193" t="s">
        <v>185</v>
      </c>
      <c r="E466" s="194" t="s">
        <v>824</v>
      </c>
      <c r="F466" s="195" t="s">
        <v>825</v>
      </c>
      <c r="G466" s="196" t="s">
        <v>216</v>
      </c>
      <c r="H466" s="197">
        <v>151.38999999999999</v>
      </c>
      <c r="I466" s="198"/>
      <c r="J466" s="199">
        <f>ROUND(I466*H466,2)</f>
        <v>0</v>
      </c>
      <c r="K466" s="195" t="s">
        <v>189</v>
      </c>
      <c r="L466" s="61"/>
      <c r="M466" s="200" t="s">
        <v>21</v>
      </c>
      <c r="N466" s="201" t="s">
        <v>41</v>
      </c>
      <c r="O466" s="42"/>
      <c r="P466" s="202">
        <f>O466*H466</f>
        <v>0</v>
      </c>
      <c r="Q466" s="202">
        <v>3.0000000000000001E-5</v>
      </c>
      <c r="R466" s="202">
        <f>Q466*H466</f>
        <v>4.5417000000000001E-3</v>
      </c>
      <c r="S466" s="202">
        <v>0</v>
      </c>
      <c r="T466" s="203">
        <f>S466*H466</f>
        <v>0</v>
      </c>
      <c r="AR466" s="24" t="s">
        <v>277</v>
      </c>
      <c r="AT466" s="24" t="s">
        <v>185</v>
      </c>
      <c r="AU466" s="24" t="s">
        <v>80</v>
      </c>
      <c r="AY466" s="24" t="s">
        <v>182</v>
      </c>
      <c r="BE466" s="204">
        <f>IF(N466="základní",J466,0)</f>
        <v>0</v>
      </c>
      <c r="BF466" s="204">
        <f>IF(N466="snížená",J466,0)</f>
        <v>0</v>
      </c>
      <c r="BG466" s="204">
        <f>IF(N466="zákl. přenesená",J466,0)</f>
        <v>0</v>
      </c>
      <c r="BH466" s="204">
        <f>IF(N466="sníž. přenesená",J466,0)</f>
        <v>0</v>
      </c>
      <c r="BI466" s="204">
        <f>IF(N466="nulová",J466,0)</f>
        <v>0</v>
      </c>
      <c r="BJ466" s="24" t="s">
        <v>78</v>
      </c>
      <c r="BK466" s="204">
        <f>ROUND(I466*H466,2)</f>
        <v>0</v>
      </c>
      <c r="BL466" s="24" t="s">
        <v>277</v>
      </c>
      <c r="BM466" s="24" t="s">
        <v>826</v>
      </c>
    </row>
    <row r="467" spans="2:65" s="1" customFormat="1">
      <c r="B467" s="41"/>
      <c r="C467" s="63"/>
      <c r="D467" s="205" t="s">
        <v>192</v>
      </c>
      <c r="E467" s="63"/>
      <c r="F467" s="206" t="s">
        <v>827</v>
      </c>
      <c r="G467" s="63"/>
      <c r="H467" s="63"/>
      <c r="I467" s="164"/>
      <c r="J467" s="63"/>
      <c r="K467" s="63"/>
      <c r="L467" s="61"/>
      <c r="M467" s="207"/>
      <c r="N467" s="42"/>
      <c r="O467" s="42"/>
      <c r="P467" s="42"/>
      <c r="Q467" s="42"/>
      <c r="R467" s="42"/>
      <c r="S467" s="42"/>
      <c r="T467" s="78"/>
      <c r="AT467" s="24" t="s">
        <v>192</v>
      </c>
      <c r="AU467" s="24" t="s">
        <v>80</v>
      </c>
    </row>
    <row r="468" spans="2:65" s="11" customFormat="1">
      <c r="B468" s="208"/>
      <c r="C468" s="209"/>
      <c r="D468" s="205" t="s">
        <v>199</v>
      </c>
      <c r="E468" s="210" t="s">
        <v>21</v>
      </c>
      <c r="F468" s="211" t="s">
        <v>739</v>
      </c>
      <c r="G468" s="209"/>
      <c r="H468" s="212">
        <v>151.38999999999999</v>
      </c>
      <c r="I468" s="213"/>
      <c r="J468" s="209"/>
      <c r="K468" s="209"/>
      <c r="L468" s="214"/>
      <c r="M468" s="215"/>
      <c r="N468" s="216"/>
      <c r="O468" s="216"/>
      <c r="P468" s="216"/>
      <c r="Q468" s="216"/>
      <c r="R468" s="216"/>
      <c r="S468" s="216"/>
      <c r="T468" s="217"/>
      <c r="AT468" s="218" t="s">
        <v>199</v>
      </c>
      <c r="AU468" s="218" t="s">
        <v>80</v>
      </c>
      <c r="AV468" s="11" t="s">
        <v>80</v>
      </c>
      <c r="AW468" s="11" t="s">
        <v>34</v>
      </c>
      <c r="AX468" s="11" t="s">
        <v>78</v>
      </c>
      <c r="AY468" s="218" t="s">
        <v>182</v>
      </c>
    </row>
    <row r="469" spans="2:65" s="1" customFormat="1" ht="16.5" customHeight="1">
      <c r="B469" s="41"/>
      <c r="C469" s="193" t="s">
        <v>828</v>
      </c>
      <c r="D469" s="193" t="s">
        <v>185</v>
      </c>
      <c r="E469" s="194" t="s">
        <v>829</v>
      </c>
      <c r="F469" s="195" t="s">
        <v>830</v>
      </c>
      <c r="G469" s="196" t="s">
        <v>203</v>
      </c>
      <c r="H469" s="197">
        <v>1.4530000000000001</v>
      </c>
      <c r="I469" s="198"/>
      <c r="J469" s="199">
        <f>ROUND(I469*H469,2)</f>
        <v>0</v>
      </c>
      <c r="K469" s="195" t="s">
        <v>189</v>
      </c>
      <c r="L469" s="61"/>
      <c r="M469" s="200" t="s">
        <v>21</v>
      </c>
      <c r="N469" s="201" t="s">
        <v>41</v>
      </c>
      <c r="O469" s="42"/>
      <c r="P469" s="202">
        <f>O469*H469</f>
        <v>0</v>
      </c>
      <c r="Q469" s="202">
        <v>0</v>
      </c>
      <c r="R469" s="202">
        <f>Q469*H469</f>
        <v>0</v>
      </c>
      <c r="S469" s="202">
        <v>0</v>
      </c>
      <c r="T469" s="203">
        <f>S469*H469</f>
        <v>0</v>
      </c>
      <c r="AR469" s="24" t="s">
        <v>277</v>
      </c>
      <c r="AT469" s="24" t="s">
        <v>185</v>
      </c>
      <c r="AU469" s="24" t="s">
        <v>80</v>
      </c>
      <c r="AY469" s="24" t="s">
        <v>182</v>
      </c>
      <c r="BE469" s="204">
        <f>IF(N469="základní",J469,0)</f>
        <v>0</v>
      </c>
      <c r="BF469" s="204">
        <f>IF(N469="snížená",J469,0)</f>
        <v>0</v>
      </c>
      <c r="BG469" s="204">
        <f>IF(N469="zákl. přenesená",J469,0)</f>
        <v>0</v>
      </c>
      <c r="BH469" s="204">
        <f>IF(N469="sníž. přenesená",J469,0)</f>
        <v>0</v>
      </c>
      <c r="BI469" s="204">
        <f>IF(N469="nulová",J469,0)</f>
        <v>0</v>
      </c>
      <c r="BJ469" s="24" t="s">
        <v>78</v>
      </c>
      <c r="BK469" s="204">
        <f>ROUND(I469*H469,2)</f>
        <v>0</v>
      </c>
      <c r="BL469" s="24" t="s">
        <v>277</v>
      </c>
      <c r="BM469" s="24" t="s">
        <v>831</v>
      </c>
    </row>
    <row r="470" spans="2:65" s="1" customFormat="1" ht="27">
      <c r="B470" s="41"/>
      <c r="C470" s="63"/>
      <c r="D470" s="205" t="s">
        <v>192</v>
      </c>
      <c r="E470" s="63"/>
      <c r="F470" s="206" t="s">
        <v>832</v>
      </c>
      <c r="G470" s="63"/>
      <c r="H470" s="63"/>
      <c r="I470" s="164"/>
      <c r="J470" s="63"/>
      <c r="K470" s="63"/>
      <c r="L470" s="61"/>
      <c r="M470" s="207"/>
      <c r="N470" s="42"/>
      <c r="O470" s="42"/>
      <c r="P470" s="42"/>
      <c r="Q470" s="42"/>
      <c r="R470" s="42"/>
      <c r="S470" s="42"/>
      <c r="T470" s="78"/>
      <c r="AT470" s="24" t="s">
        <v>192</v>
      </c>
      <c r="AU470" s="24" t="s">
        <v>80</v>
      </c>
    </row>
    <row r="471" spans="2:65" s="10" customFormat="1" ht="29.85" customHeight="1">
      <c r="B471" s="177"/>
      <c r="C471" s="178"/>
      <c r="D471" s="179" t="s">
        <v>69</v>
      </c>
      <c r="E471" s="191" t="s">
        <v>833</v>
      </c>
      <c r="F471" s="191" t="s">
        <v>834</v>
      </c>
      <c r="G471" s="178"/>
      <c r="H471" s="178"/>
      <c r="I471" s="181"/>
      <c r="J471" s="192">
        <f>BK471</f>
        <v>0</v>
      </c>
      <c r="K471" s="178"/>
      <c r="L471" s="183"/>
      <c r="M471" s="184"/>
      <c r="N471" s="185"/>
      <c r="O471" s="185"/>
      <c r="P471" s="186">
        <f>SUM(P472:P517)</f>
        <v>0</v>
      </c>
      <c r="Q471" s="185"/>
      <c r="R471" s="186">
        <f>SUM(R472:R517)</f>
        <v>5.6038320000000003E-2</v>
      </c>
      <c r="S471" s="185"/>
      <c r="T471" s="187">
        <f>SUM(T472:T517)</f>
        <v>0</v>
      </c>
      <c r="AR471" s="188" t="s">
        <v>80</v>
      </c>
      <c r="AT471" s="189" t="s">
        <v>69</v>
      </c>
      <c r="AU471" s="189" t="s">
        <v>78</v>
      </c>
      <c r="AY471" s="188" t="s">
        <v>182</v>
      </c>
      <c r="BK471" s="190">
        <f>SUM(BK472:BK517)</f>
        <v>0</v>
      </c>
    </row>
    <row r="472" spans="2:65" s="1" customFormat="1" ht="16.5" customHeight="1">
      <c r="B472" s="41"/>
      <c r="C472" s="193" t="s">
        <v>835</v>
      </c>
      <c r="D472" s="193" t="s">
        <v>185</v>
      </c>
      <c r="E472" s="194" t="s">
        <v>836</v>
      </c>
      <c r="F472" s="195" t="s">
        <v>837</v>
      </c>
      <c r="G472" s="196" t="s">
        <v>216</v>
      </c>
      <c r="H472" s="197">
        <v>21.734999999999999</v>
      </c>
      <c r="I472" s="198"/>
      <c r="J472" s="199">
        <f>ROUND(I472*H472,2)</f>
        <v>0</v>
      </c>
      <c r="K472" s="195" t="s">
        <v>189</v>
      </c>
      <c r="L472" s="61"/>
      <c r="M472" s="200" t="s">
        <v>21</v>
      </c>
      <c r="N472" s="201" t="s">
        <v>41</v>
      </c>
      <c r="O472" s="42"/>
      <c r="P472" s="202">
        <f>O472*H472</f>
        <v>0</v>
      </c>
      <c r="Q472" s="202">
        <v>2.0000000000000002E-5</v>
      </c>
      <c r="R472" s="202">
        <f>Q472*H472</f>
        <v>4.3470000000000005E-4</v>
      </c>
      <c r="S472" s="202">
        <v>0</v>
      </c>
      <c r="T472" s="203">
        <f>S472*H472</f>
        <v>0</v>
      </c>
      <c r="AR472" s="24" t="s">
        <v>277</v>
      </c>
      <c r="AT472" s="24" t="s">
        <v>185</v>
      </c>
      <c r="AU472" s="24" t="s">
        <v>80</v>
      </c>
      <c r="AY472" s="24" t="s">
        <v>182</v>
      </c>
      <c r="BE472" s="204">
        <f>IF(N472="základní",J472,0)</f>
        <v>0</v>
      </c>
      <c r="BF472" s="204">
        <f>IF(N472="snížená",J472,0)</f>
        <v>0</v>
      </c>
      <c r="BG472" s="204">
        <f>IF(N472="zákl. přenesená",J472,0)</f>
        <v>0</v>
      </c>
      <c r="BH472" s="204">
        <f>IF(N472="sníž. přenesená",J472,0)</f>
        <v>0</v>
      </c>
      <c r="BI472" s="204">
        <f>IF(N472="nulová",J472,0)</f>
        <v>0</v>
      </c>
      <c r="BJ472" s="24" t="s">
        <v>78</v>
      </c>
      <c r="BK472" s="204">
        <f>ROUND(I472*H472,2)</f>
        <v>0</v>
      </c>
      <c r="BL472" s="24" t="s">
        <v>277</v>
      </c>
      <c r="BM472" s="24" t="s">
        <v>838</v>
      </c>
    </row>
    <row r="473" spans="2:65" s="1" customFormat="1">
      <c r="B473" s="41"/>
      <c r="C473" s="63"/>
      <c r="D473" s="205" t="s">
        <v>192</v>
      </c>
      <c r="E473" s="63"/>
      <c r="F473" s="206" t="s">
        <v>839</v>
      </c>
      <c r="G473" s="63"/>
      <c r="H473" s="63"/>
      <c r="I473" s="164"/>
      <c r="J473" s="63"/>
      <c r="K473" s="63"/>
      <c r="L473" s="61"/>
      <c r="M473" s="207"/>
      <c r="N473" s="42"/>
      <c r="O473" s="42"/>
      <c r="P473" s="42"/>
      <c r="Q473" s="42"/>
      <c r="R473" s="42"/>
      <c r="S473" s="42"/>
      <c r="T473" s="78"/>
      <c r="AT473" s="24" t="s">
        <v>192</v>
      </c>
      <c r="AU473" s="24" t="s">
        <v>80</v>
      </c>
    </row>
    <row r="474" spans="2:65" s="11" customFormat="1">
      <c r="B474" s="208"/>
      <c r="C474" s="209"/>
      <c r="D474" s="205" t="s">
        <v>199</v>
      </c>
      <c r="E474" s="210" t="s">
        <v>137</v>
      </c>
      <c r="F474" s="211" t="s">
        <v>840</v>
      </c>
      <c r="G474" s="209"/>
      <c r="H474" s="212">
        <v>21.734999999999999</v>
      </c>
      <c r="I474" s="213"/>
      <c r="J474" s="209"/>
      <c r="K474" s="209"/>
      <c r="L474" s="214"/>
      <c r="M474" s="215"/>
      <c r="N474" s="216"/>
      <c r="O474" s="216"/>
      <c r="P474" s="216"/>
      <c r="Q474" s="216"/>
      <c r="R474" s="216"/>
      <c r="S474" s="216"/>
      <c r="T474" s="217"/>
      <c r="AT474" s="218" t="s">
        <v>199</v>
      </c>
      <c r="AU474" s="218" t="s">
        <v>80</v>
      </c>
      <c r="AV474" s="11" t="s">
        <v>80</v>
      </c>
      <c r="AW474" s="11" t="s">
        <v>34</v>
      </c>
      <c r="AX474" s="11" t="s">
        <v>78</v>
      </c>
      <c r="AY474" s="218" t="s">
        <v>182</v>
      </c>
    </row>
    <row r="475" spans="2:65" s="1" customFormat="1" ht="25.5" customHeight="1">
      <c r="B475" s="41"/>
      <c r="C475" s="193" t="s">
        <v>841</v>
      </c>
      <c r="D475" s="193" t="s">
        <v>185</v>
      </c>
      <c r="E475" s="194" t="s">
        <v>842</v>
      </c>
      <c r="F475" s="195" t="s">
        <v>843</v>
      </c>
      <c r="G475" s="196" t="s">
        <v>216</v>
      </c>
      <c r="H475" s="197">
        <v>58.773000000000003</v>
      </c>
      <c r="I475" s="198"/>
      <c r="J475" s="199">
        <f>ROUND(I475*H475,2)</f>
        <v>0</v>
      </c>
      <c r="K475" s="195" t="s">
        <v>189</v>
      </c>
      <c r="L475" s="61"/>
      <c r="M475" s="200" t="s">
        <v>21</v>
      </c>
      <c r="N475" s="201" t="s">
        <v>41</v>
      </c>
      <c r="O475" s="42"/>
      <c r="P475" s="202">
        <f>O475*H475</f>
        <v>0</v>
      </c>
      <c r="Q475" s="202">
        <v>2.4000000000000001E-4</v>
      </c>
      <c r="R475" s="202">
        <f>Q475*H475</f>
        <v>1.4105520000000002E-2</v>
      </c>
      <c r="S475" s="202">
        <v>0</v>
      </c>
      <c r="T475" s="203">
        <f>S475*H475</f>
        <v>0</v>
      </c>
      <c r="AR475" s="24" t="s">
        <v>277</v>
      </c>
      <c r="AT475" s="24" t="s">
        <v>185</v>
      </c>
      <c r="AU475" s="24" t="s">
        <v>80</v>
      </c>
      <c r="AY475" s="24" t="s">
        <v>182</v>
      </c>
      <c r="BE475" s="204">
        <f>IF(N475="základní",J475,0)</f>
        <v>0</v>
      </c>
      <c r="BF475" s="204">
        <f>IF(N475="snížená",J475,0)</f>
        <v>0</v>
      </c>
      <c r="BG475" s="204">
        <f>IF(N475="zákl. přenesená",J475,0)</f>
        <v>0</v>
      </c>
      <c r="BH475" s="204">
        <f>IF(N475="sníž. přenesená",J475,0)</f>
        <v>0</v>
      </c>
      <c r="BI475" s="204">
        <f>IF(N475="nulová",J475,0)</f>
        <v>0</v>
      </c>
      <c r="BJ475" s="24" t="s">
        <v>78</v>
      </c>
      <c r="BK475" s="204">
        <f>ROUND(I475*H475,2)</f>
        <v>0</v>
      </c>
      <c r="BL475" s="24" t="s">
        <v>277</v>
      </c>
      <c r="BM475" s="24" t="s">
        <v>844</v>
      </c>
    </row>
    <row r="476" spans="2:65" s="1" customFormat="1">
      <c r="B476" s="41"/>
      <c r="C476" s="63"/>
      <c r="D476" s="205" t="s">
        <v>192</v>
      </c>
      <c r="E476" s="63"/>
      <c r="F476" s="206" t="s">
        <v>845</v>
      </c>
      <c r="G476" s="63"/>
      <c r="H476" s="63"/>
      <c r="I476" s="164"/>
      <c r="J476" s="63"/>
      <c r="K476" s="63"/>
      <c r="L476" s="61"/>
      <c r="M476" s="207"/>
      <c r="N476" s="42"/>
      <c r="O476" s="42"/>
      <c r="P476" s="42"/>
      <c r="Q476" s="42"/>
      <c r="R476" s="42"/>
      <c r="S476" s="42"/>
      <c r="T476" s="78"/>
      <c r="AT476" s="24" t="s">
        <v>192</v>
      </c>
      <c r="AU476" s="24" t="s">
        <v>80</v>
      </c>
    </row>
    <row r="477" spans="2:65" s="13" customFormat="1">
      <c r="B477" s="240"/>
      <c r="C477" s="241"/>
      <c r="D477" s="205" t="s">
        <v>199</v>
      </c>
      <c r="E477" s="242" t="s">
        <v>21</v>
      </c>
      <c r="F477" s="243" t="s">
        <v>846</v>
      </c>
      <c r="G477" s="241"/>
      <c r="H477" s="242" t="s">
        <v>21</v>
      </c>
      <c r="I477" s="244"/>
      <c r="J477" s="241"/>
      <c r="K477" s="241"/>
      <c r="L477" s="245"/>
      <c r="M477" s="246"/>
      <c r="N477" s="247"/>
      <c r="O477" s="247"/>
      <c r="P477" s="247"/>
      <c r="Q477" s="247"/>
      <c r="R477" s="247"/>
      <c r="S477" s="247"/>
      <c r="T477" s="248"/>
      <c r="AT477" s="249" t="s">
        <v>199</v>
      </c>
      <c r="AU477" s="249" t="s">
        <v>80</v>
      </c>
      <c r="AV477" s="13" t="s">
        <v>78</v>
      </c>
      <c r="AW477" s="13" t="s">
        <v>34</v>
      </c>
      <c r="AX477" s="13" t="s">
        <v>70</v>
      </c>
      <c r="AY477" s="249" t="s">
        <v>182</v>
      </c>
    </row>
    <row r="478" spans="2:65" s="11" customFormat="1">
      <c r="B478" s="208"/>
      <c r="C478" s="209"/>
      <c r="D478" s="205" t="s">
        <v>199</v>
      </c>
      <c r="E478" s="210" t="s">
        <v>21</v>
      </c>
      <c r="F478" s="211" t="s">
        <v>847</v>
      </c>
      <c r="G478" s="209"/>
      <c r="H478" s="212">
        <v>10.638</v>
      </c>
      <c r="I478" s="213"/>
      <c r="J478" s="209"/>
      <c r="K478" s="209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199</v>
      </c>
      <c r="AU478" s="218" t="s">
        <v>80</v>
      </c>
      <c r="AV478" s="11" t="s">
        <v>80</v>
      </c>
      <c r="AW478" s="11" t="s">
        <v>34</v>
      </c>
      <c r="AX478" s="11" t="s">
        <v>70</v>
      </c>
      <c r="AY478" s="218" t="s">
        <v>182</v>
      </c>
    </row>
    <row r="479" spans="2:65" s="11" customFormat="1">
      <c r="B479" s="208"/>
      <c r="C479" s="209"/>
      <c r="D479" s="205" t="s">
        <v>199</v>
      </c>
      <c r="E479" s="210" t="s">
        <v>21</v>
      </c>
      <c r="F479" s="211" t="s">
        <v>848</v>
      </c>
      <c r="G479" s="209"/>
      <c r="H479" s="212">
        <v>5.28</v>
      </c>
      <c r="I479" s="213"/>
      <c r="J479" s="209"/>
      <c r="K479" s="209"/>
      <c r="L479" s="214"/>
      <c r="M479" s="215"/>
      <c r="N479" s="216"/>
      <c r="O479" s="216"/>
      <c r="P479" s="216"/>
      <c r="Q479" s="216"/>
      <c r="R479" s="216"/>
      <c r="S479" s="216"/>
      <c r="T479" s="217"/>
      <c r="AT479" s="218" t="s">
        <v>199</v>
      </c>
      <c r="AU479" s="218" t="s">
        <v>80</v>
      </c>
      <c r="AV479" s="11" t="s">
        <v>80</v>
      </c>
      <c r="AW479" s="11" t="s">
        <v>34</v>
      </c>
      <c r="AX479" s="11" t="s">
        <v>70</v>
      </c>
      <c r="AY479" s="218" t="s">
        <v>182</v>
      </c>
    </row>
    <row r="480" spans="2:65" s="11" customFormat="1">
      <c r="B480" s="208"/>
      <c r="C480" s="209"/>
      <c r="D480" s="205" t="s">
        <v>199</v>
      </c>
      <c r="E480" s="210" t="s">
        <v>21</v>
      </c>
      <c r="F480" s="211" t="s">
        <v>849</v>
      </c>
      <c r="G480" s="209"/>
      <c r="H480" s="212">
        <v>13.2</v>
      </c>
      <c r="I480" s="213"/>
      <c r="J480" s="209"/>
      <c r="K480" s="209"/>
      <c r="L480" s="214"/>
      <c r="M480" s="215"/>
      <c r="N480" s="216"/>
      <c r="O480" s="216"/>
      <c r="P480" s="216"/>
      <c r="Q480" s="216"/>
      <c r="R480" s="216"/>
      <c r="S480" s="216"/>
      <c r="T480" s="217"/>
      <c r="AT480" s="218" t="s">
        <v>199</v>
      </c>
      <c r="AU480" s="218" t="s">
        <v>80</v>
      </c>
      <c r="AV480" s="11" t="s">
        <v>80</v>
      </c>
      <c r="AW480" s="11" t="s">
        <v>34</v>
      </c>
      <c r="AX480" s="11" t="s">
        <v>70</v>
      </c>
      <c r="AY480" s="218" t="s">
        <v>182</v>
      </c>
    </row>
    <row r="481" spans="2:65" s="11" customFormat="1">
      <c r="B481" s="208"/>
      <c r="C481" s="209"/>
      <c r="D481" s="205" t="s">
        <v>199</v>
      </c>
      <c r="E481" s="210" t="s">
        <v>21</v>
      </c>
      <c r="F481" s="211" t="s">
        <v>850</v>
      </c>
      <c r="G481" s="209"/>
      <c r="H481" s="212">
        <v>7.92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199</v>
      </c>
      <c r="AU481" s="218" t="s">
        <v>80</v>
      </c>
      <c r="AV481" s="11" t="s">
        <v>80</v>
      </c>
      <c r="AW481" s="11" t="s">
        <v>34</v>
      </c>
      <c r="AX481" s="11" t="s">
        <v>70</v>
      </c>
      <c r="AY481" s="218" t="s">
        <v>182</v>
      </c>
    </row>
    <row r="482" spans="2:65" s="13" customFormat="1">
      <c r="B482" s="240"/>
      <c r="C482" s="241"/>
      <c r="D482" s="205" t="s">
        <v>199</v>
      </c>
      <c r="E482" s="242" t="s">
        <v>21</v>
      </c>
      <c r="F482" s="243" t="s">
        <v>851</v>
      </c>
      <c r="G482" s="241"/>
      <c r="H482" s="242" t="s">
        <v>21</v>
      </c>
      <c r="I482" s="244"/>
      <c r="J482" s="241"/>
      <c r="K482" s="241"/>
      <c r="L482" s="245"/>
      <c r="M482" s="246"/>
      <c r="N482" s="247"/>
      <c r="O482" s="247"/>
      <c r="P482" s="247"/>
      <c r="Q482" s="247"/>
      <c r="R482" s="247"/>
      <c r="S482" s="247"/>
      <c r="T482" s="248"/>
      <c r="AT482" s="249" t="s">
        <v>199</v>
      </c>
      <c r="AU482" s="249" t="s">
        <v>80</v>
      </c>
      <c r="AV482" s="13" t="s">
        <v>78</v>
      </c>
      <c r="AW482" s="13" t="s">
        <v>34</v>
      </c>
      <c r="AX482" s="13" t="s">
        <v>70</v>
      </c>
      <c r="AY482" s="249" t="s">
        <v>182</v>
      </c>
    </row>
    <row r="483" spans="2:65" s="11" customFormat="1">
      <c r="B483" s="208"/>
      <c r="C483" s="209"/>
      <c r="D483" s="205" t="s">
        <v>199</v>
      </c>
      <c r="E483" s="210" t="s">
        <v>21</v>
      </c>
      <c r="F483" s="211" t="s">
        <v>852</v>
      </c>
      <c r="G483" s="209"/>
      <c r="H483" s="212">
        <v>21.734999999999999</v>
      </c>
      <c r="I483" s="213"/>
      <c r="J483" s="209"/>
      <c r="K483" s="209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199</v>
      </c>
      <c r="AU483" s="218" t="s">
        <v>80</v>
      </c>
      <c r="AV483" s="11" t="s">
        <v>80</v>
      </c>
      <c r="AW483" s="11" t="s">
        <v>34</v>
      </c>
      <c r="AX483" s="11" t="s">
        <v>70</v>
      </c>
      <c r="AY483" s="218" t="s">
        <v>182</v>
      </c>
    </row>
    <row r="484" spans="2:65" s="12" customFormat="1">
      <c r="B484" s="229"/>
      <c r="C484" s="230"/>
      <c r="D484" s="205" t="s">
        <v>199</v>
      </c>
      <c r="E484" s="231" t="s">
        <v>21</v>
      </c>
      <c r="F484" s="232" t="s">
        <v>299</v>
      </c>
      <c r="G484" s="230"/>
      <c r="H484" s="233">
        <v>58.773000000000003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AT484" s="239" t="s">
        <v>199</v>
      </c>
      <c r="AU484" s="239" t="s">
        <v>80</v>
      </c>
      <c r="AV484" s="12" t="s">
        <v>190</v>
      </c>
      <c r="AW484" s="12" t="s">
        <v>34</v>
      </c>
      <c r="AX484" s="12" t="s">
        <v>78</v>
      </c>
      <c r="AY484" s="239" t="s">
        <v>182</v>
      </c>
    </row>
    <row r="485" spans="2:65" s="1" customFormat="1" ht="16.5" customHeight="1">
      <c r="B485" s="41"/>
      <c r="C485" s="193" t="s">
        <v>853</v>
      </c>
      <c r="D485" s="193" t="s">
        <v>185</v>
      </c>
      <c r="E485" s="194" t="s">
        <v>854</v>
      </c>
      <c r="F485" s="195" t="s">
        <v>855</v>
      </c>
      <c r="G485" s="196" t="s">
        <v>216</v>
      </c>
      <c r="H485" s="197">
        <v>12.234</v>
      </c>
      <c r="I485" s="198"/>
      <c r="J485" s="199">
        <f>ROUND(I485*H485,2)</f>
        <v>0</v>
      </c>
      <c r="K485" s="195" t="s">
        <v>189</v>
      </c>
      <c r="L485" s="61"/>
      <c r="M485" s="200" t="s">
        <v>21</v>
      </c>
      <c r="N485" s="201" t="s">
        <v>41</v>
      </c>
      <c r="O485" s="42"/>
      <c r="P485" s="202">
        <f>O485*H485</f>
        <v>0</v>
      </c>
      <c r="Q485" s="202">
        <v>0</v>
      </c>
      <c r="R485" s="202">
        <f>Q485*H485</f>
        <v>0</v>
      </c>
      <c r="S485" s="202">
        <v>0</v>
      </c>
      <c r="T485" s="203">
        <f>S485*H485</f>
        <v>0</v>
      </c>
      <c r="AR485" s="24" t="s">
        <v>277</v>
      </c>
      <c r="AT485" s="24" t="s">
        <v>185</v>
      </c>
      <c r="AU485" s="24" t="s">
        <v>80</v>
      </c>
      <c r="AY485" s="24" t="s">
        <v>182</v>
      </c>
      <c r="BE485" s="204">
        <f>IF(N485="základní",J485,0)</f>
        <v>0</v>
      </c>
      <c r="BF485" s="204">
        <f>IF(N485="snížená",J485,0)</f>
        <v>0</v>
      </c>
      <c r="BG485" s="204">
        <f>IF(N485="zákl. přenesená",J485,0)</f>
        <v>0</v>
      </c>
      <c r="BH485" s="204">
        <f>IF(N485="sníž. přenesená",J485,0)</f>
        <v>0</v>
      </c>
      <c r="BI485" s="204">
        <f>IF(N485="nulová",J485,0)</f>
        <v>0</v>
      </c>
      <c r="BJ485" s="24" t="s">
        <v>78</v>
      </c>
      <c r="BK485" s="204">
        <f>ROUND(I485*H485,2)</f>
        <v>0</v>
      </c>
      <c r="BL485" s="24" t="s">
        <v>277</v>
      </c>
      <c r="BM485" s="24" t="s">
        <v>856</v>
      </c>
    </row>
    <row r="486" spans="2:65" s="1" customFormat="1">
      <c r="B486" s="41"/>
      <c r="C486" s="63"/>
      <c r="D486" s="205" t="s">
        <v>192</v>
      </c>
      <c r="E486" s="63"/>
      <c r="F486" s="206" t="s">
        <v>857</v>
      </c>
      <c r="G486" s="63"/>
      <c r="H486" s="63"/>
      <c r="I486" s="164"/>
      <c r="J486" s="63"/>
      <c r="K486" s="63"/>
      <c r="L486" s="61"/>
      <c r="M486" s="207"/>
      <c r="N486" s="42"/>
      <c r="O486" s="42"/>
      <c r="P486" s="42"/>
      <c r="Q486" s="42"/>
      <c r="R486" s="42"/>
      <c r="S486" s="42"/>
      <c r="T486" s="78"/>
      <c r="AT486" s="24" t="s">
        <v>192</v>
      </c>
      <c r="AU486" s="24" t="s">
        <v>80</v>
      </c>
    </row>
    <row r="487" spans="2:65" s="13" customFormat="1">
      <c r="B487" s="240"/>
      <c r="C487" s="241"/>
      <c r="D487" s="205" t="s">
        <v>199</v>
      </c>
      <c r="E487" s="242" t="s">
        <v>21</v>
      </c>
      <c r="F487" s="243" t="s">
        <v>858</v>
      </c>
      <c r="G487" s="241"/>
      <c r="H487" s="242" t="s">
        <v>21</v>
      </c>
      <c r="I487" s="244"/>
      <c r="J487" s="241"/>
      <c r="K487" s="241"/>
      <c r="L487" s="245"/>
      <c r="M487" s="246"/>
      <c r="N487" s="247"/>
      <c r="O487" s="247"/>
      <c r="P487" s="247"/>
      <c r="Q487" s="247"/>
      <c r="R487" s="247"/>
      <c r="S487" s="247"/>
      <c r="T487" s="248"/>
      <c r="AT487" s="249" t="s">
        <v>199</v>
      </c>
      <c r="AU487" s="249" t="s">
        <v>80</v>
      </c>
      <c r="AV487" s="13" t="s">
        <v>78</v>
      </c>
      <c r="AW487" s="13" t="s">
        <v>34</v>
      </c>
      <c r="AX487" s="13" t="s">
        <v>70</v>
      </c>
      <c r="AY487" s="249" t="s">
        <v>182</v>
      </c>
    </row>
    <row r="488" spans="2:65" s="11" customFormat="1">
      <c r="B488" s="208"/>
      <c r="C488" s="209"/>
      <c r="D488" s="205" t="s">
        <v>199</v>
      </c>
      <c r="E488" s="210" t="s">
        <v>21</v>
      </c>
      <c r="F488" s="211" t="s">
        <v>859</v>
      </c>
      <c r="G488" s="209"/>
      <c r="H488" s="212">
        <v>4.0810000000000004</v>
      </c>
      <c r="I488" s="213"/>
      <c r="J488" s="209"/>
      <c r="K488" s="209"/>
      <c r="L488" s="214"/>
      <c r="M488" s="215"/>
      <c r="N488" s="216"/>
      <c r="O488" s="216"/>
      <c r="P488" s="216"/>
      <c r="Q488" s="216"/>
      <c r="R488" s="216"/>
      <c r="S488" s="216"/>
      <c r="T488" s="217"/>
      <c r="AT488" s="218" t="s">
        <v>199</v>
      </c>
      <c r="AU488" s="218" t="s">
        <v>80</v>
      </c>
      <c r="AV488" s="11" t="s">
        <v>80</v>
      </c>
      <c r="AW488" s="11" t="s">
        <v>34</v>
      </c>
      <c r="AX488" s="11" t="s">
        <v>70</v>
      </c>
      <c r="AY488" s="218" t="s">
        <v>182</v>
      </c>
    </row>
    <row r="489" spans="2:65" s="11" customFormat="1">
      <c r="B489" s="208"/>
      <c r="C489" s="209"/>
      <c r="D489" s="205" t="s">
        <v>199</v>
      </c>
      <c r="E489" s="210" t="s">
        <v>21</v>
      </c>
      <c r="F489" s="211" t="s">
        <v>860</v>
      </c>
      <c r="G489" s="209"/>
      <c r="H489" s="212">
        <v>2.4790000000000001</v>
      </c>
      <c r="I489" s="213"/>
      <c r="J489" s="209"/>
      <c r="K489" s="209"/>
      <c r="L489" s="214"/>
      <c r="M489" s="215"/>
      <c r="N489" s="216"/>
      <c r="O489" s="216"/>
      <c r="P489" s="216"/>
      <c r="Q489" s="216"/>
      <c r="R489" s="216"/>
      <c r="S489" s="216"/>
      <c r="T489" s="217"/>
      <c r="AT489" s="218" t="s">
        <v>199</v>
      </c>
      <c r="AU489" s="218" t="s">
        <v>80</v>
      </c>
      <c r="AV489" s="11" t="s">
        <v>80</v>
      </c>
      <c r="AW489" s="11" t="s">
        <v>34</v>
      </c>
      <c r="AX489" s="11" t="s">
        <v>70</v>
      </c>
      <c r="AY489" s="218" t="s">
        <v>182</v>
      </c>
    </row>
    <row r="490" spans="2:65" s="11" customFormat="1">
      <c r="B490" s="208"/>
      <c r="C490" s="209"/>
      <c r="D490" s="205" t="s">
        <v>199</v>
      </c>
      <c r="E490" s="210" t="s">
        <v>21</v>
      </c>
      <c r="F490" s="211" t="s">
        <v>861</v>
      </c>
      <c r="G490" s="209"/>
      <c r="H490" s="212">
        <v>1.512</v>
      </c>
      <c r="I490" s="213"/>
      <c r="J490" s="209"/>
      <c r="K490" s="209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199</v>
      </c>
      <c r="AU490" s="218" t="s">
        <v>80</v>
      </c>
      <c r="AV490" s="11" t="s">
        <v>80</v>
      </c>
      <c r="AW490" s="11" t="s">
        <v>34</v>
      </c>
      <c r="AX490" s="11" t="s">
        <v>70</v>
      </c>
      <c r="AY490" s="218" t="s">
        <v>182</v>
      </c>
    </row>
    <row r="491" spans="2:65" s="11" customFormat="1">
      <c r="B491" s="208"/>
      <c r="C491" s="209"/>
      <c r="D491" s="205" t="s">
        <v>199</v>
      </c>
      <c r="E491" s="210" t="s">
        <v>21</v>
      </c>
      <c r="F491" s="211" t="s">
        <v>862</v>
      </c>
      <c r="G491" s="209"/>
      <c r="H491" s="212">
        <v>4.1619999999999999</v>
      </c>
      <c r="I491" s="213"/>
      <c r="J491" s="209"/>
      <c r="K491" s="209"/>
      <c r="L491" s="214"/>
      <c r="M491" s="215"/>
      <c r="N491" s="216"/>
      <c r="O491" s="216"/>
      <c r="P491" s="216"/>
      <c r="Q491" s="216"/>
      <c r="R491" s="216"/>
      <c r="S491" s="216"/>
      <c r="T491" s="217"/>
      <c r="AT491" s="218" t="s">
        <v>199</v>
      </c>
      <c r="AU491" s="218" t="s">
        <v>80</v>
      </c>
      <c r="AV491" s="11" t="s">
        <v>80</v>
      </c>
      <c r="AW491" s="11" t="s">
        <v>34</v>
      </c>
      <c r="AX491" s="11" t="s">
        <v>70</v>
      </c>
      <c r="AY491" s="218" t="s">
        <v>182</v>
      </c>
    </row>
    <row r="492" spans="2:65" s="14" customFormat="1">
      <c r="B492" s="250"/>
      <c r="C492" s="251"/>
      <c r="D492" s="205" t="s">
        <v>199</v>
      </c>
      <c r="E492" s="252" t="s">
        <v>109</v>
      </c>
      <c r="F492" s="253" t="s">
        <v>863</v>
      </c>
      <c r="G492" s="251"/>
      <c r="H492" s="254">
        <v>12.234</v>
      </c>
      <c r="I492" s="255"/>
      <c r="J492" s="251"/>
      <c r="K492" s="251"/>
      <c r="L492" s="256"/>
      <c r="M492" s="257"/>
      <c r="N492" s="258"/>
      <c r="O492" s="258"/>
      <c r="P492" s="258"/>
      <c r="Q492" s="258"/>
      <c r="R492" s="258"/>
      <c r="S492" s="258"/>
      <c r="T492" s="259"/>
      <c r="AT492" s="260" t="s">
        <v>199</v>
      </c>
      <c r="AU492" s="260" t="s">
        <v>80</v>
      </c>
      <c r="AV492" s="14" t="s">
        <v>183</v>
      </c>
      <c r="AW492" s="14" t="s">
        <v>34</v>
      </c>
      <c r="AX492" s="14" t="s">
        <v>78</v>
      </c>
      <c r="AY492" s="260" t="s">
        <v>182</v>
      </c>
    </row>
    <row r="493" spans="2:65" s="1" customFormat="1" ht="25.5" customHeight="1">
      <c r="B493" s="41"/>
      <c r="C493" s="193" t="s">
        <v>864</v>
      </c>
      <c r="D493" s="193" t="s">
        <v>185</v>
      </c>
      <c r="E493" s="194" t="s">
        <v>865</v>
      </c>
      <c r="F493" s="195" t="s">
        <v>866</v>
      </c>
      <c r="G493" s="196" t="s">
        <v>216</v>
      </c>
      <c r="H493" s="197">
        <v>13.41</v>
      </c>
      <c r="I493" s="198"/>
      <c r="J493" s="199">
        <f>ROUND(I493*H493,2)</f>
        <v>0</v>
      </c>
      <c r="K493" s="195" t="s">
        <v>189</v>
      </c>
      <c r="L493" s="61"/>
      <c r="M493" s="200" t="s">
        <v>21</v>
      </c>
      <c r="N493" s="201" t="s">
        <v>41</v>
      </c>
      <c r="O493" s="42"/>
      <c r="P493" s="202">
        <f>O493*H493</f>
        <v>0</v>
      </c>
      <c r="Q493" s="202">
        <v>1.7000000000000001E-4</v>
      </c>
      <c r="R493" s="202">
        <f>Q493*H493</f>
        <v>2.2797000000000004E-3</v>
      </c>
      <c r="S493" s="202">
        <v>0</v>
      </c>
      <c r="T493" s="203">
        <f>S493*H493</f>
        <v>0</v>
      </c>
      <c r="AR493" s="24" t="s">
        <v>277</v>
      </c>
      <c r="AT493" s="24" t="s">
        <v>185</v>
      </c>
      <c r="AU493" s="24" t="s">
        <v>80</v>
      </c>
      <c r="AY493" s="24" t="s">
        <v>182</v>
      </c>
      <c r="BE493" s="204">
        <f>IF(N493="základní",J493,0)</f>
        <v>0</v>
      </c>
      <c r="BF493" s="204">
        <f>IF(N493="snížená",J493,0)</f>
        <v>0</v>
      </c>
      <c r="BG493" s="204">
        <f>IF(N493="zákl. přenesená",J493,0)</f>
        <v>0</v>
      </c>
      <c r="BH493" s="204">
        <f>IF(N493="sníž. přenesená",J493,0)</f>
        <v>0</v>
      </c>
      <c r="BI493" s="204">
        <f>IF(N493="nulová",J493,0)</f>
        <v>0</v>
      </c>
      <c r="BJ493" s="24" t="s">
        <v>78</v>
      </c>
      <c r="BK493" s="204">
        <f>ROUND(I493*H493,2)</f>
        <v>0</v>
      </c>
      <c r="BL493" s="24" t="s">
        <v>277</v>
      </c>
      <c r="BM493" s="24" t="s">
        <v>867</v>
      </c>
    </row>
    <row r="494" spans="2:65" s="1" customFormat="1">
      <c r="B494" s="41"/>
      <c r="C494" s="63"/>
      <c r="D494" s="205" t="s">
        <v>192</v>
      </c>
      <c r="E494" s="63"/>
      <c r="F494" s="206" t="s">
        <v>868</v>
      </c>
      <c r="G494" s="63"/>
      <c r="H494" s="63"/>
      <c r="I494" s="164"/>
      <c r="J494" s="63"/>
      <c r="K494" s="63"/>
      <c r="L494" s="61"/>
      <c r="M494" s="207"/>
      <c r="N494" s="42"/>
      <c r="O494" s="42"/>
      <c r="P494" s="42"/>
      <c r="Q494" s="42"/>
      <c r="R494" s="42"/>
      <c r="S494" s="42"/>
      <c r="T494" s="78"/>
      <c r="AT494" s="24" t="s">
        <v>192</v>
      </c>
      <c r="AU494" s="24" t="s">
        <v>80</v>
      </c>
    </row>
    <row r="495" spans="2:65" s="11" customFormat="1">
      <c r="B495" s="208"/>
      <c r="C495" s="209"/>
      <c r="D495" s="205" t="s">
        <v>199</v>
      </c>
      <c r="E495" s="210" t="s">
        <v>21</v>
      </c>
      <c r="F495" s="211" t="s">
        <v>109</v>
      </c>
      <c r="G495" s="209"/>
      <c r="H495" s="212">
        <v>12.234</v>
      </c>
      <c r="I495" s="213"/>
      <c r="J495" s="209"/>
      <c r="K495" s="209"/>
      <c r="L495" s="214"/>
      <c r="M495" s="215"/>
      <c r="N495" s="216"/>
      <c r="O495" s="216"/>
      <c r="P495" s="216"/>
      <c r="Q495" s="216"/>
      <c r="R495" s="216"/>
      <c r="S495" s="216"/>
      <c r="T495" s="217"/>
      <c r="AT495" s="218" t="s">
        <v>199</v>
      </c>
      <c r="AU495" s="218" t="s">
        <v>80</v>
      </c>
      <c r="AV495" s="11" t="s">
        <v>80</v>
      </c>
      <c r="AW495" s="11" t="s">
        <v>34</v>
      </c>
      <c r="AX495" s="11" t="s">
        <v>70</v>
      </c>
      <c r="AY495" s="218" t="s">
        <v>182</v>
      </c>
    </row>
    <row r="496" spans="2:65" s="11" customFormat="1">
      <c r="B496" s="208"/>
      <c r="C496" s="209"/>
      <c r="D496" s="205" t="s">
        <v>199</v>
      </c>
      <c r="E496" s="210" t="s">
        <v>21</v>
      </c>
      <c r="F496" s="211" t="s">
        <v>869</v>
      </c>
      <c r="G496" s="209"/>
      <c r="H496" s="212">
        <v>1.1759999999999999</v>
      </c>
      <c r="I496" s="213"/>
      <c r="J496" s="209"/>
      <c r="K496" s="209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199</v>
      </c>
      <c r="AU496" s="218" t="s">
        <v>80</v>
      </c>
      <c r="AV496" s="11" t="s">
        <v>80</v>
      </c>
      <c r="AW496" s="11" t="s">
        <v>34</v>
      </c>
      <c r="AX496" s="11" t="s">
        <v>70</v>
      </c>
      <c r="AY496" s="218" t="s">
        <v>182</v>
      </c>
    </row>
    <row r="497" spans="2:65" s="12" customFormat="1">
      <c r="B497" s="229"/>
      <c r="C497" s="230"/>
      <c r="D497" s="205" t="s">
        <v>199</v>
      </c>
      <c r="E497" s="231" t="s">
        <v>135</v>
      </c>
      <c r="F497" s="232" t="s">
        <v>299</v>
      </c>
      <c r="G497" s="230"/>
      <c r="H497" s="233">
        <v>13.41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AT497" s="239" t="s">
        <v>199</v>
      </c>
      <c r="AU497" s="239" t="s">
        <v>80</v>
      </c>
      <c r="AV497" s="12" t="s">
        <v>190</v>
      </c>
      <c r="AW497" s="12" t="s">
        <v>34</v>
      </c>
      <c r="AX497" s="12" t="s">
        <v>78</v>
      </c>
      <c r="AY497" s="239" t="s">
        <v>182</v>
      </c>
    </row>
    <row r="498" spans="2:65" s="1" customFormat="1" ht="16.5" customHeight="1">
      <c r="B498" s="41"/>
      <c r="C498" s="193" t="s">
        <v>870</v>
      </c>
      <c r="D498" s="193" t="s">
        <v>185</v>
      </c>
      <c r="E498" s="194" t="s">
        <v>871</v>
      </c>
      <c r="F498" s="195" t="s">
        <v>872</v>
      </c>
      <c r="G498" s="196" t="s">
        <v>216</v>
      </c>
      <c r="H498" s="197">
        <v>13.41</v>
      </c>
      <c r="I498" s="198"/>
      <c r="J498" s="199">
        <f>ROUND(I498*H498,2)</f>
        <v>0</v>
      </c>
      <c r="K498" s="195" t="s">
        <v>189</v>
      </c>
      <c r="L498" s="61"/>
      <c r="M498" s="200" t="s">
        <v>21</v>
      </c>
      <c r="N498" s="201" t="s">
        <v>41</v>
      </c>
      <c r="O498" s="42"/>
      <c r="P498" s="202">
        <f>O498*H498</f>
        <v>0</v>
      </c>
      <c r="Q498" s="202">
        <v>1.2E-4</v>
      </c>
      <c r="R498" s="202">
        <f>Q498*H498</f>
        <v>1.6092000000000001E-3</v>
      </c>
      <c r="S498" s="202">
        <v>0</v>
      </c>
      <c r="T498" s="203">
        <f>S498*H498</f>
        <v>0</v>
      </c>
      <c r="AR498" s="24" t="s">
        <v>277</v>
      </c>
      <c r="AT498" s="24" t="s">
        <v>185</v>
      </c>
      <c r="AU498" s="24" t="s">
        <v>80</v>
      </c>
      <c r="AY498" s="24" t="s">
        <v>182</v>
      </c>
      <c r="BE498" s="204">
        <f>IF(N498="základní",J498,0)</f>
        <v>0</v>
      </c>
      <c r="BF498" s="204">
        <f>IF(N498="snížená",J498,0)</f>
        <v>0</v>
      </c>
      <c r="BG498" s="204">
        <f>IF(N498="zákl. přenesená",J498,0)</f>
        <v>0</v>
      </c>
      <c r="BH498" s="204">
        <f>IF(N498="sníž. přenesená",J498,0)</f>
        <v>0</v>
      </c>
      <c r="BI498" s="204">
        <f>IF(N498="nulová",J498,0)</f>
        <v>0</v>
      </c>
      <c r="BJ498" s="24" t="s">
        <v>78</v>
      </c>
      <c r="BK498" s="204">
        <f>ROUND(I498*H498,2)</f>
        <v>0</v>
      </c>
      <c r="BL498" s="24" t="s">
        <v>277</v>
      </c>
      <c r="BM498" s="24" t="s">
        <v>873</v>
      </c>
    </row>
    <row r="499" spans="2:65" s="1" customFormat="1">
      <c r="B499" s="41"/>
      <c r="C499" s="63"/>
      <c r="D499" s="205" t="s">
        <v>192</v>
      </c>
      <c r="E499" s="63"/>
      <c r="F499" s="206" t="s">
        <v>874</v>
      </c>
      <c r="G499" s="63"/>
      <c r="H499" s="63"/>
      <c r="I499" s="164"/>
      <c r="J499" s="63"/>
      <c r="K499" s="63"/>
      <c r="L499" s="61"/>
      <c r="M499" s="207"/>
      <c r="N499" s="42"/>
      <c r="O499" s="42"/>
      <c r="P499" s="42"/>
      <c r="Q499" s="42"/>
      <c r="R499" s="42"/>
      <c r="S499" s="42"/>
      <c r="T499" s="78"/>
      <c r="AT499" s="24" t="s">
        <v>192</v>
      </c>
      <c r="AU499" s="24" t="s">
        <v>80</v>
      </c>
    </row>
    <row r="500" spans="2:65" s="11" customFormat="1">
      <c r="B500" s="208"/>
      <c r="C500" s="209"/>
      <c r="D500" s="205" t="s">
        <v>199</v>
      </c>
      <c r="E500" s="210" t="s">
        <v>21</v>
      </c>
      <c r="F500" s="211" t="s">
        <v>135</v>
      </c>
      <c r="G500" s="209"/>
      <c r="H500" s="212">
        <v>13.41</v>
      </c>
      <c r="I500" s="213"/>
      <c r="J500" s="209"/>
      <c r="K500" s="209"/>
      <c r="L500" s="214"/>
      <c r="M500" s="215"/>
      <c r="N500" s="216"/>
      <c r="O500" s="216"/>
      <c r="P500" s="216"/>
      <c r="Q500" s="216"/>
      <c r="R500" s="216"/>
      <c r="S500" s="216"/>
      <c r="T500" s="217"/>
      <c r="AT500" s="218" t="s">
        <v>199</v>
      </c>
      <c r="AU500" s="218" t="s">
        <v>80</v>
      </c>
      <c r="AV500" s="11" t="s">
        <v>80</v>
      </c>
      <c r="AW500" s="11" t="s">
        <v>34</v>
      </c>
      <c r="AX500" s="11" t="s">
        <v>78</v>
      </c>
      <c r="AY500" s="218" t="s">
        <v>182</v>
      </c>
    </row>
    <row r="501" spans="2:65" s="1" customFormat="1" ht="16.5" customHeight="1">
      <c r="B501" s="41"/>
      <c r="C501" s="193" t="s">
        <v>875</v>
      </c>
      <c r="D501" s="193" t="s">
        <v>185</v>
      </c>
      <c r="E501" s="194" t="s">
        <v>876</v>
      </c>
      <c r="F501" s="195" t="s">
        <v>877</v>
      </c>
      <c r="G501" s="196" t="s">
        <v>216</v>
      </c>
      <c r="H501" s="197">
        <v>13.41</v>
      </c>
      <c r="I501" s="198"/>
      <c r="J501" s="199">
        <f>ROUND(I501*H501,2)</f>
        <v>0</v>
      </c>
      <c r="K501" s="195" t="s">
        <v>189</v>
      </c>
      <c r="L501" s="61"/>
      <c r="M501" s="200" t="s">
        <v>21</v>
      </c>
      <c r="N501" s="201" t="s">
        <v>41</v>
      </c>
      <c r="O501" s="42"/>
      <c r="P501" s="202">
        <f>O501*H501</f>
        <v>0</v>
      </c>
      <c r="Q501" s="202">
        <v>1.2E-4</v>
      </c>
      <c r="R501" s="202">
        <f>Q501*H501</f>
        <v>1.6092000000000001E-3</v>
      </c>
      <c r="S501" s="202">
        <v>0</v>
      </c>
      <c r="T501" s="203">
        <f>S501*H501</f>
        <v>0</v>
      </c>
      <c r="AR501" s="24" t="s">
        <v>277</v>
      </c>
      <c r="AT501" s="24" t="s">
        <v>185</v>
      </c>
      <c r="AU501" s="24" t="s">
        <v>80</v>
      </c>
      <c r="AY501" s="24" t="s">
        <v>182</v>
      </c>
      <c r="BE501" s="204">
        <f>IF(N501="základní",J501,0)</f>
        <v>0</v>
      </c>
      <c r="BF501" s="204">
        <f>IF(N501="snížená",J501,0)</f>
        <v>0</v>
      </c>
      <c r="BG501" s="204">
        <f>IF(N501="zákl. přenesená",J501,0)</f>
        <v>0</v>
      </c>
      <c r="BH501" s="204">
        <f>IF(N501="sníž. přenesená",J501,0)</f>
        <v>0</v>
      </c>
      <c r="BI501" s="204">
        <f>IF(N501="nulová",J501,0)</f>
        <v>0</v>
      </c>
      <c r="BJ501" s="24" t="s">
        <v>78</v>
      </c>
      <c r="BK501" s="204">
        <f>ROUND(I501*H501,2)</f>
        <v>0</v>
      </c>
      <c r="BL501" s="24" t="s">
        <v>277</v>
      </c>
      <c r="BM501" s="24" t="s">
        <v>878</v>
      </c>
    </row>
    <row r="502" spans="2:65" s="1" customFormat="1">
      <c r="B502" s="41"/>
      <c r="C502" s="63"/>
      <c r="D502" s="205" t="s">
        <v>192</v>
      </c>
      <c r="E502" s="63"/>
      <c r="F502" s="206" t="s">
        <v>879</v>
      </c>
      <c r="G502" s="63"/>
      <c r="H502" s="63"/>
      <c r="I502" s="164"/>
      <c r="J502" s="63"/>
      <c r="K502" s="63"/>
      <c r="L502" s="61"/>
      <c r="M502" s="207"/>
      <c r="N502" s="42"/>
      <c r="O502" s="42"/>
      <c r="P502" s="42"/>
      <c r="Q502" s="42"/>
      <c r="R502" s="42"/>
      <c r="S502" s="42"/>
      <c r="T502" s="78"/>
      <c r="AT502" s="24" t="s">
        <v>192</v>
      </c>
      <c r="AU502" s="24" t="s">
        <v>80</v>
      </c>
    </row>
    <row r="503" spans="2:65" s="11" customFormat="1">
      <c r="B503" s="208"/>
      <c r="C503" s="209"/>
      <c r="D503" s="205" t="s">
        <v>199</v>
      </c>
      <c r="E503" s="210" t="s">
        <v>21</v>
      </c>
      <c r="F503" s="211" t="s">
        <v>135</v>
      </c>
      <c r="G503" s="209"/>
      <c r="H503" s="212">
        <v>13.41</v>
      </c>
      <c r="I503" s="213"/>
      <c r="J503" s="209"/>
      <c r="K503" s="209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199</v>
      </c>
      <c r="AU503" s="218" t="s">
        <v>80</v>
      </c>
      <c r="AV503" s="11" t="s">
        <v>80</v>
      </c>
      <c r="AW503" s="11" t="s">
        <v>34</v>
      </c>
      <c r="AX503" s="11" t="s">
        <v>78</v>
      </c>
      <c r="AY503" s="218" t="s">
        <v>182</v>
      </c>
    </row>
    <row r="504" spans="2:65" s="1" customFormat="1" ht="16.5" customHeight="1">
      <c r="B504" s="41"/>
      <c r="C504" s="193" t="s">
        <v>880</v>
      </c>
      <c r="D504" s="193" t="s">
        <v>185</v>
      </c>
      <c r="E504" s="194" t="s">
        <v>881</v>
      </c>
      <c r="F504" s="195" t="s">
        <v>882</v>
      </c>
      <c r="G504" s="196" t="s">
        <v>216</v>
      </c>
      <c r="H504" s="197">
        <v>60</v>
      </c>
      <c r="I504" s="198"/>
      <c r="J504" s="199">
        <f>ROUND(I504*H504,2)</f>
        <v>0</v>
      </c>
      <c r="K504" s="195" t="s">
        <v>189</v>
      </c>
      <c r="L504" s="61"/>
      <c r="M504" s="200" t="s">
        <v>21</v>
      </c>
      <c r="N504" s="201" t="s">
        <v>41</v>
      </c>
      <c r="O504" s="42"/>
      <c r="P504" s="202">
        <f>O504*H504</f>
        <v>0</v>
      </c>
      <c r="Q504" s="202">
        <v>0</v>
      </c>
      <c r="R504" s="202">
        <f>Q504*H504</f>
        <v>0</v>
      </c>
      <c r="S504" s="202">
        <v>0</v>
      </c>
      <c r="T504" s="203">
        <f>S504*H504</f>
        <v>0</v>
      </c>
      <c r="AR504" s="24" t="s">
        <v>277</v>
      </c>
      <c r="AT504" s="24" t="s">
        <v>185</v>
      </c>
      <c r="AU504" s="24" t="s">
        <v>80</v>
      </c>
      <c r="AY504" s="24" t="s">
        <v>182</v>
      </c>
      <c r="BE504" s="204">
        <f>IF(N504="základní",J504,0)</f>
        <v>0</v>
      </c>
      <c r="BF504" s="204">
        <f>IF(N504="snížená",J504,0)</f>
        <v>0</v>
      </c>
      <c r="BG504" s="204">
        <f>IF(N504="zákl. přenesená",J504,0)</f>
        <v>0</v>
      </c>
      <c r="BH504" s="204">
        <f>IF(N504="sníž. přenesená",J504,0)</f>
        <v>0</v>
      </c>
      <c r="BI504" s="204">
        <f>IF(N504="nulová",J504,0)</f>
        <v>0</v>
      </c>
      <c r="BJ504" s="24" t="s">
        <v>78</v>
      </c>
      <c r="BK504" s="204">
        <f>ROUND(I504*H504,2)</f>
        <v>0</v>
      </c>
      <c r="BL504" s="24" t="s">
        <v>277</v>
      </c>
      <c r="BM504" s="24" t="s">
        <v>883</v>
      </c>
    </row>
    <row r="505" spans="2:65" s="1" customFormat="1">
      <c r="B505" s="41"/>
      <c r="C505" s="63"/>
      <c r="D505" s="205" t="s">
        <v>192</v>
      </c>
      <c r="E505" s="63"/>
      <c r="F505" s="206" t="s">
        <v>884</v>
      </c>
      <c r="G505" s="63"/>
      <c r="H505" s="63"/>
      <c r="I505" s="164"/>
      <c r="J505" s="63"/>
      <c r="K505" s="63"/>
      <c r="L505" s="61"/>
      <c r="M505" s="207"/>
      <c r="N505" s="42"/>
      <c r="O505" s="42"/>
      <c r="P505" s="42"/>
      <c r="Q505" s="42"/>
      <c r="R505" s="42"/>
      <c r="S505" s="42"/>
      <c r="T505" s="78"/>
      <c r="AT505" s="24" t="s">
        <v>192</v>
      </c>
      <c r="AU505" s="24" t="s">
        <v>80</v>
      </c>
    </row>
    <row r="506" spans="2:65" s="11" customFormat="1">
      <c r="B506" s="208"/>
      <c r="C506" s="209"/>
      <c r="D506" s="205" t="s">
        <v>199</v>
      </c>
      <c r="E506" s="210" t="s">
        <v>21</v>
      </c>
      <c r="F506" s="211" t="s">
        <v>885</v>
      </c>
      <c r="G506" s="209"/>
      <c r="H506" s="212">
        <v>15</v>
      </c>
      <c r="I506" s="213"/>
      <c r="J506" s="209"/>
      <c r="K506" s="209"/>
      <c r="L506" s="214"/>
      <c r="M506" s="215"/>
      <c r="N506" s="216"/>
      <c r="O506" s="216"/>
      <c r="P506" s="216"/>
      <c r="Q506" s="216"/>
      <c r="R506" s="216"/>
      <c r="S506" s="216"/>
      <c r="T506" s="217"/>
      <c r="AT506" s="218" t="s">
        <v>199</v>
      </c>
      <c r="AU506" s="218" t="s">
        <v>80</v>
      </c>
      <c r="AV506" s="11" t="s">
        <v>80</v>
      </c>
      <c r="AW506" s="11" t="s">
        <v>34</v>
      </c>
      <c r="AX506" s="11" t="s">
        <v>70</v>
      </c>
      <c r="AY506" s="218" t="s">
        <v>182</v>
      </c>
    </row>
    <row r="507" spans="2:65" s="11" customFormat="1">
      <c r="B507" s="208"/>
      <c r="C507" s="209"/>
      <c r="D507" s="205" t="s">
        <v>199</v>
      </c>
      <c r="E507" s="210" t="s">
        <v>21</v>
      </c>
      <c r="F507" s="211" t="s">
        <v>886</v>
      </c>
      <c r="G507" s="209"/>
      <c r="H507" s="212">
        <v>10</v>
      </c>
      <c r="I507" s="213"/>
      <c r="J507" s="209"/>
      <c r="K507" s="209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199</v>
      </c>
      <c r="AU507" s="218" t="s">
        <v>80</v>
      </c>
      <c r="AV507" s="11" t="s">
        <v>80</v>
      </c>
      <c r="AW507" s="11" t="s">
        <v>34</v>
      </c>
      <c r="AX507" s="11" t="s">
        <v>70</v>
      </c>
      <c r="AY507" s="218" t="s">
        <v>182</v>
      </c>
    </row>
    <row r="508" spans="2:65" s="11" customFormat="1">
      <c r="B508" s="208"/>
      <c r="C508" s="209"/>
      <c r="D508" s="205" t="s">
        <v>199</v>
      </c>
      <c r="E508" s="210" t="s">
        <v>21</v>
      </c>
      <c r="F508" s="211" t="s">
        <v>887</v>
      </c>
      <c r="G508" s="209"/>
      <c r="H508" s="212">
        <v>10</v>
      </c>
      <c r="I508" s="213"/>
      <c r="J508" s="209"/>
      <c r="K508" s="209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199</v>
      </c>
      <c r="AU508" s="218" t="s">
        <v>80</v>
      </c>
      <c r="AV508" s="11" t="s">
        <v>80</v>
      </c>
      <c r="AW508" s="11" t="s">
        <v>34</v>
      </c>
      <c r="AX508" s="11" t="s">
        <v>70</v>
      </c>
      <c r="AY508" s="218" t="s">
        <v>182</v>
      </c>
    </row>
    <row r="509" spans="2:65" s="11" customFormat="1">
      <c r="B509" s="208"/>
      <c r="C509" s="209"/>
      <c r="D509" s="205" t="s">
        <v>199</v>
      </c>
      <c r="E509" s="210" t="s">
        <v>21</v>
      </c>
      <c r="F509" s="211" t="s">
        <v>888</v>
      </c>
      <c r="G509" s="209"/>
      <c r="H509" s="212">
        <v>10</v>
      </c>
      <c r="I509" s="213"/>
      <c r="J509" s="209"/>
      <c r="K509" s="209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199</v>
      </c>
      <c r="AU509" s="218" t="s">
        <v>80</v>
      </c>
      <c r="AV509" s="11" t="s">
        <v>80</v>
      </c>
      <c r="AW509" s="11" t="s">
        <v>34</v>
      </c>
      <c r="AX509" s="11" t="s">
        <v>70</v>
      </c>
      <c r="AY509" s="218" t="s">
        <v>182</v>
      </c>
    </row>
    <row r="510" spans="2:65" s="11" customFormat="1">
      <c r="B510" s="208"/>
      <c r="C510" s="209"/>
      <c r="D510" s="205" t="s">
        <v>199</v>
      </c>
      <c r="E510" s="210" t="s">
        <v>21</v>
      </c>
      <c r="F510" s="211" t="s">
        <v>889</v>
      </c>
      <c r="G510" s="209"/>
      <c r="H510" s="212">
        <v>15</v>
      </c>
      <c r="I510" s="213"/>
      <c r="J510" s="209"/>
      <c r="K510" s="209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199</v>
      </c>
      <c r="AU510" s="218" t="s">
        <v>80</v>
      </c>
      <c r="AV510" s="11" t="s">
        <v>80</v>
      </c>
      <c r="AW510" s="11" t="s">
        <v>34</v>
      </c>
      <c r="AX510" s="11" t="s">
        <v>70</v>
      </c>
      <c r="AY510" s="218" t="s">
        <v>182</v>
      </c>
    </row>
    <row r="511" spans="2:65" s="12" customFormat="1">
      <c r="B511" s="229"/>
      <c r="C511" s="230"/>
      <c r="D511" s="205" t="s">
        <v>199</v>
      </c>
      <c r="E511" s="231" t="s">
        <v>112</v>
      </c>
      <c r="F511" s="232" t="s">
        <v>299</v>
      </c>
      <c r="G511" s="230"/>
      <c r="H511" s="233">
        <v>60</v>
      </c>
      <c r="I511" s="234"/>
      <c r="J511" s="230"/>
      <c r="K511" s="230"/>
      <c r="L511" s="235"/>
      <c r="M511" s="236"/>
      <c r="N511" s="237"/>
      <c r="O511" s="237"/>
      <c r="P511" s="237"/>
      <c r="Q511" s="237"/>
      <c r="R511" s="237"/>
      <c r="S511" s="237"/>
      <c r="T511" s="238"/>
      <c r="AT511" s="239" t="s">
        <v>199</v>
      </c>
      <c r="AU511" s="239" t="s">
        <v>80</v>
      </c>
      <c r="AV511" s="12" t="s">
        <v>190</v>
      </c>
      <c r="AW511" s="12" t="s">
        <v>34</v>
      </c>
      <c r="AX511" s="12" t="s">
        <v>78</v>
      </c>
      <c r="AY511" s="239" t="s">
        <v>182</v>
      </c>
    </row>
    <row r="512" spans="2:65" s="1" customFormat="1" ht="16.5" customHeight="1">
      <c r="B512" s="41"/>
      <c r="C512" s="193" t="s">
        <v>890</v>
      </c>
      <c r="D512" s="193" t="s">
        <v>185</v>
      </c>
      <c r="E512" s="194" t="s">
        <v>891</v>
      </c>
      <c r="F512" s="195" t="s">
        <v>892</v>
      </c>
      <c r="G512" s="196" t="s">
        <v>216</v>
      </c>
      <c r="H512" s="197">
        <v>60</v>
      </c>
      <c r="I512" s="198"/>
      <c r="J512" s="199">
        <f>ROUND(I512*H512,2)</f>
        <v>0</v>
      </c>
      <c r="K512" s="195" t="s">
        <v>189</v>
      </c>
      <c r="L512" s="61"/>
      <c r="M512" s="200" t="s">
        <v>21</v>
      </c>
      <c r="N512" s="201" t="s">
        <v>41</v>
      </c>
      <c r="O512" s="42"/>
      <c r="P512" s="202">
        <f>O512*H512</f>
        <v>0</v>
      </c>
      <c r="Q512" s="202">
        <v>1.7000000000000001E-4</v>
      </c>
      <c r="R512" s="202">
        <f>Q512*H512</f>
        <v>1.0200000000000001E-2</v>
      </c>
      <c r="S512" s="202">
        <v>0</v>
      </c>
      <c r="T512" s="203">
        <f>S512*H512</f>
        <v>0</v>
      </c>
      <c r="AR512" s="24" t="s">
        <v>277</v>
      </c>
      <c r="AT512" s="24" t="s">
        <v>185</v>
      </c>
      <c r="AU512" s="24" t="s">
        <v>80</v>
      </c>
      <c r="AY512" s="24" t="s">
        <v>182</v>
      </c>
      <c r="BE512" s="204">
        <f>IF(N512="základní",J512,0)</f>
        <v>0</v>
      </c>
      <c r="BF512" s="204">
        <f>IF(N512="snížená",J512,0)</f>
        <v>0</v>
      </c>
      <c r="BG512" s="204">
        <f>IF(N512="zákl. přenesená",J512,0)</f>
        <v>0</v>
      </c>
      <c r="BH512" s="204">
        <f>IF(N512="sníž. přenesená",J512,0)</f>
        <v>0</v>
      </c>
      <c r="BI512" s="204">
        <f>IF(N512="nulová",J512,0)</f>
        <v>0</v>
      </c>
      <c r="BJ512" s="24" t="s">
        <v>78</v>
      </c>
      <c r="BK512" s="204">
        <f>ROUND(I512*H512,2)</f>
        <v>0</v>
      </c>
      <c r="BL512" s="24" t="s">
        <v>277</v>
      </c>
      <c r="BM512" s="24" t="s">
        <v>893</v>
      </c>
    </row>
    <row r="513" spans="2:65" s="1" customFormat="1">
      <c r="B513" s="41"/>
      <c r="C513" s="63"/>
      <c r="D513" s="205" t="s">
        <v>192</v>
      </c>
      <c r="E513" s="63"/>
      <c r="F513" s="206" t="s">
        <v>894</v>
      </c>
      <c r="G513" s="63"/>
      <c r="H513" s="63"/>
      <c r="I513" s="164"/>
      <c r="J513" s="63"/>
      <c r="K513" s="63"/>
      <c r="L513" s="61"/>
      <c r="M513" s="207"/>
      <c r="N513" s="42"/>
      <c r="O513" s="42"/>
      <c r="P513" s="42"/>
      <c r="Q513" s="42"/>
      <c r="R513" s="42"/>
      <c r="S513" s="42"/>
      <c r="T513" s="78"/>
      <c r="AT513" s="24" t="s">
        <v>192</v>
      </c>
      <c r="AU513" s="24" t="s">
        <v>80</v>
      </c>
    </row>
    <row r="514" spans="2:65" s="11" customFormat="1">
      <c r="B514" s="208"/>
      <c r="C514" s="209"/>
      <c r="D514" s="205" t="s">
        <v>199</v>
      </c>
      <c r="E514" s="210" t="s">
        <v>21</v>
      </c>
      <c r="F514" s="211" t="s">
        <v>112</v>
      </c>
      <c r="G514" s="209"/>
      <c r="H514" s="212">
        <v>60</v>
      </c>
      <c r="I514" s="213"/>
      <c r="J514" s="209"/>
      <c r="K514" s="209"/>
      <c r="L514" s="214"/>
      <c r="M514" s="215"/>
      <c r="N514" s="216"/>
      <c r="O514" s="216"/>
      <c r="P514" s="216"/>
      <c r="Q514" s="216"/>
      <c r="R514" s="216"/>
      <c r="S514" s="216"/>
      <c r="T514" s="217"/>
      <c r="AT514" s="218" t="s">
        <v>199</v>
      </c>
      <c r="AU514" s="218" t="s">
        <v>80</v>
      </c>
      <c r="AV514" s="11" t="s">
        <v>80</v>
      </c>
      <c r="AW514" s="11" t="s">
        <v>34</v>
      </c>
      <c r="AX514" s="11" t="s">
        <v>78</v>
      </c>
      <c r="AY514" s="218" t="s">
        <v>182</v>
      </c>
    </row>
    <row r="515" spans="2:65" s="1" customFormat="1" ht="16.5" customHeight="1">
      <c r="B515" s="41"/>
      <c r="C515" s="193" t="s">
        <v>895</v>
      </c>
      <c r="D515" s="193" t="s">
        <v>185</v>
      </c>
      <c r="E515" s="194" t="s">
        <v>896</v>
      </c>
      <c r="F515" s="195" t="s">
        <v>897</v>
      </c>
      <c r="G515" s="196" t="s">
        <v>216</v>
      </c>
      <c r="H515" s="197">
        <v>60</v>
      </c>
      <c r="I515" s="198"/>
      <c r="J515" s="199">
        <f>ROUND(I515*H515,2)</f>
        <v>0</v>
      </c>
      <c r="K515" s="195" t="s">
        <v>189</v>
      </c>
      <c r="L515" s="61"/>
      <c r="M515" s="200" t="s">
        <v>21</v>
      </c>
      <c r="N515" s="201" t="s">
        <v>41</v>
      </c>
      <c r="O515" s="42"/>
      <c r="P515" s="202">
        <f>O515*H515</f>
        <v>0</v>
      </c>
      <c r="Q515" s="202">
        <v>4.2999999999999999E-4</v>
      </c>
      <c r="R515" s="202">
        <f>Q515*H515</f>
        <v>2.58E-2</v>
      </c>
      <c r="S515" s="202">
        <v>0</v>
      </c>
      <c r="T515" s="203">
        <f>S515*H515</f>
        <v>0</v>
      </c>
      <c r="AR515" s="24" t="s">
        <v>277</v>
      </c>
      <c r="AT515" s="24" t="s">
        <v>185</v>
      </c>
      <c r="AU515" s="24" t="s">
        <v>80</v>
      </c>
      <c r="AY515" s="24" t="s">
        <v>182</v>
      </c>
      <c r="BE515" s="204">
        <f>IF(N515="základní",J515,0)</f>
        <v>0</v>
      </c>
      <c r="BF515" s="204">
        <f>IF(N515="snížená",J515,0)</f>
        <v>0</v>
      </c>
      <c r="BG515" s="204">
        <f>IF(N515="zákl. přenesená",J515,0)</f>
        <v>0</v>
      </c>
      <c r="BH515" s="204">
        <f>IF(N515="sníž. přenesená",J515,0)</f>
        <v>0</v>
      </c>
      <c r="BI515" s="204">
        <f>IF(N515="nulová",J515,0)</f>
        <v>0</v>
      </c>
      <c r="BJ515" s="24" t="s">
        <v>78</v>
      </c>
      <c r="BK515" s="204">
        <f>ROUND(I515*H515,2)</f>
        <v>0</v>
      </c>
      <c r="BL515" s="24" t="s">
        <v>277</v>
      </c>
      <c r="BM515" s="24" t="s">
        <v>898</v>
      </c>
    </row>
    <row r="516" spans="2:65" s="1" customFormat="1">
      <c r="B516" s="41"/>
      <c r="C516" s="63"/>
      <c r="D516" s="205" t="s">
        <v>192</v>
      </c>
      <c r="E516" s="63"/>
      <c r="F516" s="206" t="s">
        <v>899</v>
      </c>
      <c r="G516" s="63"/>
      <c r="H516" s="63"/>
      <c r="I516" s="164"/>
      <c r="J516" s="63"/>
      <c r="K516" s="63"/>
      <c r="L516" s="61"/>
      <c r="M516" s="207"/>
      <c r="N516" s="42"/>
      <c r="O516" s="42"/>
      <c r="P516" s="42"/>
      <c r="Q516" s="42"/>
      <c r="R516" s="42"/>
      <c r="S516" s="42"/>
      <c r="T516" s="78"/>
      <c r="AT516" s="24" t="s">
        <v>192</v>
      </c>
      <c r="AU516" s="24" t="s">
        <v>80</v>
      </c>
    </row>
    <row r="517" spans="2:65" s="11" customFormat="1">
      <c r="B517" s="208"/>
      <c r="C517" s="209"/>
      <c r="D517" s="205" t="s">
        <v>199</v>
      </c>
      <c r="E517" s="210" t="s">
        <v>21</v>
      </c>
      <c r="F517" s="211" t="s">
        <v>112</v>
      </c>
      <c r="G517" s="209"/>
      <c r="H517" s="212">
        <v>60</v>
      </c>
      <c r="I517" s="213"/>
      <c r="J517" s="209"/>
      <c r="K517" s="209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199</v>
      </c>
      <c r="AU517" s="218" t="s">
        <v>80</v>
      </c>
      <c r="AV517" s="11" t="s">
        <v>80</v>
      </c>
      <c r="AW517" s="11" t="s">
        <v>34</v>
      </c>
      <c r="AX517" s="11" t="s">
        <v>78</v>
      </c>
      <c r="AY517" s="218" t="s">
        <v>182</v>
      </c>
    </row>
    <row r="518" spans="2:65" s="10" customFormat="1" ht="29.85" customHeight="1">
      <c r="B518" s="177"/>
      <c r="C518" s="178"/>
      <c r="D518" s="179" t="s">
        <v>69</v>
      </c>
      <c r="E518" s="191" t="s">
        <v>900</v>
      </c>
      <c r="F518" s="191" t="s">
        <v>901</v>
      </c>
      <c r="G518" s="178"/>
      <c r="H518" s="178"/>
      <c r="I518" s="181"/>
      <c r="J518" s="192">
        <f>BK518</f>
        <v>0</v>
      </c>
      <c r="K518" s="178"/>
      <c r="L518" s="183"/>
      <c r="M518" s="184"/>
      <c r="N518" s="185"/>
      <c r="O518" s="185"/>
      <c r="P518" s="186">
        <f>SUM(P519:P537)</f>
        <v>0</v>
      </c>
      <c r="Q518" s="185"/>
      <c r="R518" s="186">
        <f>SUM(R519:R537)</f>
        <v>1.4232019499999999</v>
      </c>
      <c r="S518" s="185"/>
      <c r="T518" s="187">
        <f>SUM(T519:T537)</f>
        <v>0.32939515000000003</v>
      </c>
      <c r="AR518" s="188" t="s">
        <v>80</v>
      </c>
      <c r="AT518" s="189" t="s">
        <v>69</v>
      </c>
      <c r="AU518" s="189" t="s">
        <v>78</v>
      </c>
      <c r="AY518" s="188" t="s">
        <v>182</v>
      </c>
      <c r="BK518" s="190">
        <f>SUM(BK519:BK537)</f>
        <v>0</v>
      </c>
    </row>
    <row r="519" spans="2:65" s="1" customFormat="1" ht="16.5" customHeight="1">
      <c r="B519" s="41"/>
      <c r="C519" s="193" t="s">
        <v>902</v>
      </c>
      <c r="D519" s="193" t="s">
        <v>185</v>
      </c>
      <c r="E519" s="194" t="s">
        <v>903</v>
      </c>
      <c r="F519" s="195" t="s">
        <v>904</v>
      </c>
      <c r="G519" s="196" t="s">
        <v>216</v>
      </c>
      <c r="H519" s="197">
        <v>1062.5650000000001</v>
      </c>
      <c r="I519" s="198"/>
      <c r="J519" s="199">
        <f>ROUND(I519*H519,2)</f>
        <v>0</v>
      </c>
      <c r="K519" s="195" t="s">
        <v>189</v>
      </c>
      <c r="L519" s="61"/>
      <c r="M519" s="200" t="s">
        <v>21</v>
      </c>
      <c r="N519" s="201" t="s">
        <v>41</v>
      </c>
      <c r="O519" s="42"/>
      <c r="P519" s="202">
        <f>O519*H519</f>
        <v>0</v>
      </c>
      <c r="Q519" s="202">
        <v>1E-3</v>
      </c>
      <c r="R519" s="202">
        <f>Q519*H519</f>
        <v>1.062565</v>
      </c>
      <c r="S519" s="202">
        <v>3.1E-4</v>
      </c>
      <c r="T519" s="203">
        <f>S519*H519</f>
        <v>0.32939515000000003</v>
      </c>
      <c r="AR519" s="24" t="s">
        <v>277</v>
      </c>
      <c r="AT519" s="24" t="s">
        <v>185</v>
      </c>
      <c r="AU519" s="24" t="s">
        <v>80</v>
      </c>
      <c r="AY519" s="24" t="s">
        <v>182</v>
      </c>
      <c r="BE519" s="204">
        <f>IF(N519="základní",J519,0)</f>
        <v>0</v>
      </c>
      <c r="BF519" s="204">
        <f>IF(N519="snížená",J519,0)</f>
        <v>0</v>
      </c>
      <c r="BG519" s="204">
        <f>IF(N519="zákl. přenesená",J519,0)</f>
        <v>0</v>
      </c>
      <c r="BH519" s="204">
        <f>IF(N519="sníž. přenesená",J519,0)</f>
        <v>0</v>
      </c>
      <c r="BI519" s="204">
        <f>IF(N519="nulová",J519,0)</f>
        <v>0</v>
      </c>
      <c r="BJ519" s="24" t="s">
        <v>78</v>
      </c>
      <c r="BK519" s="204">
        <f>ROUND(I519*H519,2)</f>
        <v>0</v>
      </c>
      <c r="BL519" s="24" t="s">
        <v>277</v>
      </c>
      <c r="BM519" s="24" t="s">
        <v>905</v>
      </c>
    </row>
    <row r="520" spans="2:65" s="1" customFormat="1">
      <c r="B520" s="41"/>
      <c r="C520" s="63"/>
      <c r="D520" s="205" t="s">
        <v>192</v>
      </c>
      <c r="E520" s="63"/>
      <c r="F520" s="206" t="s">
        <v>906</v>
      </c>
      <c r="G520" s="63"/>
      <c r="H520" s="63"/>
      <c r="I520" s="164"/>
      <c r="J520" s="63"/>
      <c r="K520" s="63"/>
      <c r="L520" s="61"/>
      <c r="M520" s="207"/>
      <c r="N520" s="42"/>
      <c r="O520" s="42"/>
      <c r="P520" s="42"/>
      <c r="Q520" s="42"/>
      <c r="R520" s="42"/>
      <c r="S520" s="42"/>
      <c r="T520" s="78"/>
      <c r="AT520" s="24" t="s">
        <v>192</v>
      </c>
      <c r="AU520" s="24" t="s">
        <v>80</v>
      </c>
    </row>
    <row r="521" spans="2:65" s="11" customFormat="1">
      <c r="B521" s="208"/>
      <c r="C521" s="209"/>
      <c r="D521" s="205" t="s">
        <v>199</v>
      </c>
      <c r="E521" s="210" t="s">
        <v>21</v>
      </c>
      <c r="F521" s="211" t="s">
        <v>139</v>
      </c>
      <c r="G521" s="209"/>
      <c r="H521" s="212">
        <v>1062.5650000000001</v>
      </c>
      <c r="I521" s="213"/>
      <c r="J521" s="209"/>
      <c r="K521" s="209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199</v>
      </c>
      <c r="AU521" s="218" t="s">
        <v>80</v>
      </c>
      <c r="AV521" s="11" t="s">
        <v>80</v>
      </c>
      <c r="AW521" s="11" t="s">
        <v>34</v>
      </c>
      <c r="AX521" s="11" t="s">
        <v>78</v>
      </c>
      <c r="AY521" s="218" t="s">
        <v>182</v>
      </c>
    </row>
    <row r="522" spans="2:65" s="1" customFormat="1" ht="25.5" customHeight="1">
      <c r="B522" s="41"/>
      <c r="C522" s="193" t="s">
        <v>907</v>
      </c>
      <c r="D522" s="193" t="s">
        <v>185</v>
      </c>
      <c r="E522" s="194" t="s">
        <v>908</v>
      </c>
      <c r="F522" s="195" t="s">
        <v>909</v>
      </c>
      <c r="G522" s="196" t="s">
        <v>216</v>
      </c>
      <c r="H522" s="197">
        <v>172.06</v>
      </c>
      <c r="I522" s="198"/>
      <c r="J522" s="199">
        <f>ROUND(I522*H522,2)</f>
        <v>0</v>
      </c>
      <c r="K522" s="195" t="s">
        <v>189</v>
      </c>
      <c r="L522" s="61"/>
      <c r="M522" s="200" t="s">
        <v>21</v>
      </c>
      <c r="N522" s="201" t="s">
        <v>41</v>
      </c>
      <c r="O522" s="42"/>
      <c r="P522" s="202">
        <f>O522*H522</f>
        <v>0</v>
      </c>
      <c r="Q522" s="202">
        <v>0</v>
      </c>
      <c r="R522" s="202">
        <f>Q522*H522</f>
        <v>0</v>
      </c>
      <c r="S522" s="202">
        <v>0</v>
      </c>
      <c r="T522" s="203">
        <f>S522*H522</f>
        <v>0</v>
      </c>
      <c r="AR522" s="24" t="s">
        <v>277</v>
      </c>
      <c r="AT522" s="24" t="s">
        <v>185</v>
      </c>
      <c r="AU522" s="24" t="s">
        <v>80</v>
      </c>
      <c r="AY522" s="24" t="s">
        <v>182</v>
      </c>
      <c r="BE522" s="204">
        <f>IF(N522="základní",J522,0)</f>
        <v>0</v>
      </c>
      <c r="BF522" s="204">
        <f>IF(N522="snížená",J522,0)</f>
        <v>0</v>
      </c>
      <c r="BG522" s="204">
        <f>IF(N522="zákl. přenesená",J522,0)</f>
        <v>0</v>
      </c>
      <c r="BH522" s="204">
        <f>IF(N522="sníž. přenesená",J522,0)</f>
        <v>0</v>
      </c>
      <c r="BI522" s="204">
        <f>IF(N522="nulová",J522,0)</f>
        <v>0</v>
      </c>
      <c r="BJ522" s="24" t="s">
        <v>78</v>
      </c>
      <c r="BK522" s="204">
        <f>ROUND(I522*H522,2)</f>
        <v>0</v>
      </c>
      <c r="BL522" s="24" t="s">
        <v>277</v>
      </c>
      <c r="BM522" s="24" t="s">
        <v>910</v>
      </c>
    </row>
    <row r="523" spans="2:65" s="1" customFormat="1" ht="27">
      <c r="B523" s="41"/>
      <c r="C523" s="63"/>
      <c r="D523" s="205" t="s">
        <v>192</v>
      </c>
      <c r="E523" s="63"/>
      <c r="F523" s="206" t="s">
        <v>911</v>
      </c>
      <c r="G523" s="63"/>
      <c r="H523" s="63"/>
      <c r="I523" s="164"/>
      <c r="J523" s="63"/>
      <c r="K523" s="63"/>
      <c r="L523" s="61"/>
      <c r="M523" s="207"/>
      <c r="N523" s="42"/>
      <c r="O523" s="42"/>
      <c r="P523" s="42"/>
      <c r="Q523" s="42"/>
      <c r="R523" s="42"/>
      <c r="S523" s="42"/>
      <c r="T523" s="78"/>
      <c r="AT523" s="24" t="s">
        <v>192</v>
      </c>
      <c r="AU523" s="24" t="s">
        <v>80</v>
      </c>
    </row>
    <row r="524" spans="2:65" s="11" customFormat="1">
      <c r="B524" s="208"/>
      <c r="C524" s="209"/>
      <c r="D524" s="205" t="s">
        <v>199</v>
      </c>
      <c r="E524" s="210" t="s">
        <v>21</v>
      </c>
      <c r="F524" s="211" t="s">
        <v>912</v>
      </c>
      <c r="G524" s="209"/>
      <c r="H524" s="212">
        <v>129.56</v>
      </c>
      <c r="I524" s="213"/>
      <c r="J524" s="209"/>
      <c r="K524" s="209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199</v>
      </c>
      <c r="AU524" s="218" t="s">
        <v>80</v>
      </c>
      <c r="AV524" s="11" t="s">
        <v>80</v>
      </c>
      <c r="AW524" s="11" t="s">
        <v>34</v>
      </c>
      <c r="AX524" s="11" t="s">
        <v>70</v>
      </c>
      <c r="AY524" s="218" t="s">
        <v>182</v>
      </c>
    </row>
    <row r="525" spans="2:65" s="11" customFormat="1">
      <c r="B525" s="208"/>
      <c r="C525" s="209"/>
      <c r="D525" s="205" t="s">
        <v>199</v>
      </c>
      <c r="E525" s="210" t="s">
        <v>21</v>
      </c>
      <c r="F525" s="211" t="s">
        <v>913</v>
      </c>
      <c r="G525" s="209"/>
      <c r="H525" s="212">
        <v>42.5</v>
      </c>
      <c r="I525" s="213"/>
      <c r="J525" s="209"/>
      <c r="K525" s="209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199</v>
      </c>
      <c r="AU525" s="218" t="s">
        <v>80</v>
      </c>
      <c r="AV525" s="11" t="s">
        <v>80</v>
      </c>
      <c r="AW525" s="11" t="s">
        <v>34</v>
      </c>
      <c r="AX525" s="11" t="s">
        <v>70</v>
      </c>
      <c r="AY525" s="218" t="s">
        <v>182</v>
      </c>
    </row>
    <row r="526" spans="2:65" s="12" customFormat="1">
      <c r="B526" s="229"/>
      <c r="C526" s="230"/>
      <c r="D526" s="205" t="s">
        <v>199</v>
      </c>
      <c r="E526" s="231" t="s">
        <v>21</v>
      </c>
      <c r="F526" s="232" t="s">
        <v>299</v>
      </c>
      <c r="G526" s="230"/>
      <c r="H526" s="233">
        <v>172.06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AT526" s="239" t="s">
        <v>199</v>
      </c>
      <c r="AU526" s="239" t="s">
        <v>80</v>
      </c>
      <c r="AV526" s="12" t="s">
        <v>190</v>
      </c>
      <c r="AW526" s="12" t="s">
        <v>34</v>
      </c>
      <c r="AX526" s="12" t="s">
        <v>78</v>
      </c>
      <c r="AY526" s="239" t="s">
        <v>182</v>
      </c>
    </row>
    <row r="527" spans="2:65" s="1" customFormat="1" ht="16.5" customHeight="1">
      <c r="B527" s="41"/>
      <c r="C527" s="219" t="s">
        <v>914</v>
      </c>
      <c r="D527" s="219" t="s">
        <v>207</v>
      </c>
      <c r="E527" s="220" t="s">
        <v>915</v>
      </c>
      <c r="F527" s="221" t="s">
        <v>916</v>
      </c>
      <c r="G527" s="222" t="s">
        <v>216</v>
      </c>
      <c r="H527" s="223">
        <v>180.66300000000001</v>
      </c>
      <c r="I527" s="224"/>
      <c r="J527" s="225">
        <f>ROUND(I527*H527,2)</f>
        <v>0</v>
      </c>
      <c r="K527" s="221" t="s">
        <v>189</v>
      </c>
      <c r="L527" s="226"/>
      <c r="M527" s="227" t="s">
        <v>21</v>
      </c>
      <c r="N527" s="228" t="s">
        <v>41</v>
      </c>
      <c r="O527" s="42"/>
      <c r="P527" s="202">
        <f>O527*H527</f>
        <v>0</v>
      </c>
      <c r="Q527" s="202">
        <v>0</v>
      </c>
      <c r="R527" s="202">
        <f>Q527*H527</f>
        <v>0</v>
      </c>
      <c r="S527" s="202">
        <v>0</v>
      </c>
      <c r="T527" s="203">
        <f>S527*H527</f>
        <v>0</v>
      </c>
      <c r="AR527" s="24" t="s">
        <v>382</v>
      </c>
      <c r="AT527" s="24" t="s">
        <v>207</v>
      </c>
      <c r="AU527" s="24" t="s">
        <v>80</v>
      </c>
      <c r="AY527" s="24" t="s">
        <v>182</v>
      </c>
      <c r="BE527" s="204">
        <f>IF(N527="základní",J527,0)</f>
        <v>0</v>
      </c>
      <c r="BF527" s="204">
        <f>IF(N527="snížená",J527,0)</f>
        <v>0</v>
      </c>
      <c r="BG527" s="204">
        <f>IF(N527="zákl. přenesená",J527,0)</f>
        <v>0</v>
      </c>
      <c r="BH527" s="204">
        <f>IF(N527="sníž. přenesená",J527,0)</f>
        <v>0</v>
      </c>
      <c r="BI527" s="204">
        <f>IF(N527="nulová",J527,0)</f>
        <v>0</v>
      </c>
      <c r="BJ527" s="24" t="s">
        <v>78</v>
      </c>
      <c r="BK527" s="204">
        <f>ROUND(I527*H527,2)</f>
        <v>0</v>
      </c>
      <c r="BL527" s="24" t="s">
        <v>277</v>
      </c>
      <c r="BM527" s="24" t="s">
        <v>917</v>
      </c>
    </row>
    <row r="528" spans="2:65" s="1" customFormat="1">
      <c r="B528" s="41"/>
      <c r="C528" s="63"/>
      <c r="D528" s="205" t="s">
        <v>192</v>
      </c>
      <c r="E528" s="63"/>
      <c r="F528" s="206" t="s">
        <v>916</v>
      </c>
      <c r="G528" s="63"/>
      <c r="H528" s="63"/>
      <c r="I528" s="164"/>
      <c r="J528" s="63"/>
      <c r="K528" s="63"/>
      <c r="L528" s="61"/>
      <c r="M528" s="207"/>
      <c r="N528" s="42"/>
      <c r="O528" s="42"/>
      <c r="P528" s="42"/>
      <c r="Q528" s="42"/>
      <c r="R528" s="42"/>
      <c r="S528" s="42"/>
      <c r="T528" s="78"/>
      <c r="AT528" s="24" t="s">
        <v>192</v>
      </c>
      <c r="AU528" s="24" t="s">
        <v>80</v>
      </c>
    </row>
    <row r="529" spans="2:65" s="11" customFormat="1">
      <c r="B529" s="208"/>
      <c r="C529" s="209"/>
      <c r="D529" s="205" t="s">
        <v>199</v>
      </c>
      <c r="E529" s="210" t="s">
        <v>21</v>
      </c>
      <c r="F529" s="211" t="s">
        <v>918</v>
      </c>
      <c r="G529" s="209"/>
      <c r="H529" s="212">
        <v>180.66300000000001</v>
      </c>
      <c r="I529" s="213"/>
      <c r="J529" s="209"/>
      <c r="K529" s="209"/>
      <c r="L529" s="214"/>
      <c r="M529" s="215"/>
      <c r="N529" s="216"/>
      <c r="O529" s="216"/>
      <c r="P529" s="216"/>
      <c r="Q529" s="216"/>
      <c r="R529" s="216"/>
      <c r="S529" s="216"/>
      <c r="T529" s="217"/>
      <c r="AT529" s="218" t="s">
        <v>199</v>
      </c>
      <c r="AU529" s="218" t="s">
        <v>80</v>
      </c>
      <c r="AV529" s="11" t="s">
        <v>80</v>
      </c>
      <c r="AW529" s="11" t="s">
        <v>34</v>
      </c>
      <c r="AX529" s="11" t="s">
        <v>78</v>
      </c>
      <c r="AY529" s="218" t="s">
        <v>182</v>
      </c>
    </row>
    <row r="530" spans="2:65" s="1" customFormat="1" ht="25.5" customHeight="1">
      <c r="B530" s="41"/>
      <c r="C530" s="193" t="s">
        <v>919</v>
      </c>
      <c r="D530" s="193" t="s">
        <v>185</v>
      </c>
      <c r="E530" s="194" t="s">
        <v>920</v>
      </c>
      <c r="F530" s="195" t="s">
        <v>921</v>
      </c>
      <c r="G530" s="196" t="s">
        <v>216</v>
      </c>
      <c r="H530" s="197">
        <v>1062.5650000000001</v>
      </c>
      <c r="I530" s="198"/>
      <c r="J530" s="199">
        <f>ROUND(I530*H530,2)</f>
        <v>0</v>
      </c>
      <c r="K530" s="195" t="s">
        <v>189</v>
      </c>
      <c r="L530" s="61"/>
      <c r="M530" s="200" t="s">
        <v>21</v>
      </c>
      <c r="N530" s="201" t="s">
        <v>41</v>
      </c>
      <c r="O530" s="42"/>
      <c r="P530" s="202">
        <f>O530*H530</f>
        <v>0</v>
      </c>
      <c r="Q530" s="202">
        <v>2.9E-4</v>
      </c>
      <c r="R530" s="202">
        <f>Q530*H530</f>
        <v>0.30814385</v>
      </c>
      <c r="S530" s="202">
        <v>0</v>
      </c>
      <c r="T530" s="203">
        <f>S530*H530</f>
        <v>0</v>
      </c>
      <c r="AR530" s="24" t="s">
        <v>277</v>
      </c>
      <c r="AT530" s="24" t="s">
        <v>185</v>
      </c>
      <c r="AU530" s="24" t="s">
        <v>80</v>
      </c>
      <c r="AY530" s="24" t="s">
        <v>182</v>
      </c>
      <c r="BE530" s="204">
        <f>IF(N530="základní",J530,0)</f>
        <v>0</v>
      </c>
      <c r="BF530" s="204">
        <f>IF(N530="snížená",J530,0)</f>
        <v>0</v>
      </c>
      <c r="BG530" s="204">
        <f>IF(N530="zákl. přenesená",J530,0)</f>
        <v>0</v>
      </c>
      <c r="BH530" s="204">
        <f>IF(N530="sníž. přenesená",J530,0)</f>
        <v>0</v>
      </c>
      <c r="BI530" s="204">
        <f>IF(N530="nulová",J530,0)</f>
        <v>0</v>
      </c>
      <c r="BJ530" s="24" t="s">
        <v>78</v>
      </c>
      <c r="BK530" s="204">
        <f>ROUND(I530*H530,2)</f>
        <v>0</v>
      </c>
      <c r="BL530" s="24" t="s">
        <v>277</v>
      </c>
      <c r="BM530" s="24" t="s">
        <v>922</v>
      </c>
    </row>
    <row r="531" spans="2:65" s="1" customFormat="1" ht="27">
      <c r="B531" s="41"/>
      <c r="C531" s="63"/>
      <c r="D531" s="205" t="s">
        <v>192</v>
      </c>
      <c r="E531" s="63"/>
      <c r="F531" s="206" t="s">
        <v>923</v>
      </c>
      <c r="G531" s="63"/>
      <c r="H531" s="63"/>
      <c r="I531" s="164"/>
      <c r="J531" s="63"/>
      <c r="K531" s="63"/>
      <c r="L531" s="61"/>
      <c r="M531" s="207"/>
      <c r="N531" s="42"/>
      <c r="O531" s="42"/>
      <c r="P531" s="42"/>
      <c r="Q531" s="42"/>
      <c r="R531" s="42"/>
      <c r="S531" s="42"/>
      <c r="T531" s="78"/>
      <c r="AT531" s="24" t="s">
        <v>192</v>
      </c>
      <c r="AU531" s="24" t="s">
        <v>80</v>
      </c>
    </row>
    <row r="532" spans="2:65" s="11" customFormat="1">
      <c r="B532" s="208"/>
      <c r="C532" s="209"/>
      <c r="D532" s="205" t="s">
        <v>199</v>
      </c>
      <c r="E532" s="210" t="s">
        <v>21</v>
      </c>
      <c r="F532" s="211" t="s">
        <v>924</v>
      </c>
      <c r="G532" s="209"/>
      <c r="H532" s="212">
        <v>662.245</v>
      </c>
      <c r="I532" s="213"/>
      <c r="J532" s="209"/>
      <c r="K532" s="209"/>
      <c r="L532" s="214"/>
      <c r="M532" s="215"/>
      <c r="N532" s="216"/>
      <c r="O532" s="216"/>
      <c r="P532" s="216"/>
      <c r="Q532" s="216"/>
      <c r="R532" s="216"/>
      <c r="S532" s="216"/>
      <c r="T532" s="217"/>
      <c r="AT532" s="218" t="s">
        <v>199</v>
      </c>
      <c r="AU532" s="218" t="s">
        <v>80</v>
      </c>
      <c r="AV532" s="11" t="s">
        <v>80</v>
      </c>
      <c r="AW532" s="11" t="s">
        <v>34</v>
      </c>
      <c r="AX532" s="11" t="s">
        <v>70</v>
      </c>
      <c r="AY532" s="218" t="s">
        <v>182</v>
      </c>
    </row>
    <row r="533" spans="2:65" s="11" customFormat="1">
      <c r="B533" s="208"/>
      <c r="C533" s="209"/>
      <c r="D533" s="205" t="s">
        <v>199</v>
      </c>
      <c r="E533" s="210" t="s">
        <v>21</v>
      </c>
      <c r="F533" s="211" t="s">
        <v>925</v>
      </c>
      <c r="G533" s="209"/>
      <c r="H533" s="212">
        <v>400.32</v>
      </c>
      <c r="I533" s="213"/>
      <c r="J533" s="209"/>
      <c r="K533" s="209"/>
      <c r="L533" s="214"/>
      <c r="M533" s="215"/>
      <c r="N533" s="216"/>
      <c r="O533" s="216"/>
      <c r="P533" s="216"/>
      <c r="Q533" s="216"/>
      <c r="R533" s="216"/>
      <c r="S533" s="216"/>
      <c r="T533" s="217"/>
      <c r="AT533" s="218" t="s">
        <v>199</v>
      </c>
      <c r="AU533" s="218" t="s">
        <v>80</v>
      </c>
      <c r="AV533" s="11" t="s">
        <v>80</v>
      </c>
      <c r="AW533" s="11" t="s">
        <v>34</v>
      </c>
      <c r="AX533" s="11" t="s">
        <v>70</v>
      </c>
      <c r="AY533" s="218" t="s">
        <v>182</v>
      </c>
    </row>
    <row r="534" spans="2:65" s="12" customFormat="1">
      <c r="B534" s="229"/>
      <c r="C534" s="230"/>
      <c r="D534" s="205" t="s">
        <v>199</v>
      </c>
      <c r="E534" s="231" t="s">
        <v>139</v>
      </c>
      <c r="F534" s="232" t="s">
        <v>299</v>
      </c>
      <c r="G534" s="230"/>
      <c r="H534" s="233">
        <v>1062.5650000000001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AT534" s="239" t="s">
        <v>199</v>
      </c>
      <c r="AU534" s="239" t="s">
        <v>80</v>
      </c>
      <c r="AV534" s="12" t="s">
        <v>190</v>
      </c>
      <c r="AW534" s="12" t="s">
        <v>34</v>
      </c>
      <c r="AX534" s="12" t="s">
        <v>78</v>
      </c>
      <c r="AY534" s="239" t="s">
        <v>182</v>
      </c>
    </row>
    <row r="535" spans="2:65" s="1" customFormat="1" ht="25.5" customHeight="1">
      <c r="B535" s="41"/>
      <c r="C535" s="193" t="s">
        <v>926</v>
      </c>
      <c r="D535" s="193" t="s">
        <v>185</v>
      </c>
      <c r="E535" s="194" t="s">
        <v>927</v>
      </c>
      <c r="F535" s="195" t="s">
        <v>928</v>
      </c>
      <c r="G535" s="196" t="s">
        <v>216</v>
      </c>
      <c r="H535" s="197">
        <v>159.07</v>
      </c>
      <c r="I535" s="198"/>
      <c r="J535" s="199">
        <f>ROUND(I535*H535,2)</f>
        <v>0</v>
      </c>
      <c r="K535" s="195" t="s">
        <v>189</v>
      </c>
      <c r="L535" s="61"/>
      <c r="M535" s="200" t="s">
        <v>21</v>
      </c>
      <c r="N535" s="201" t="s">
        <v>41</v>
      </c>
      <c r="O535" s="42"/>
      <c r="P535" s="202">
        <f>O535*H535</f>
        <v>0</v>
      </c>
      <c r="Q535" s="202">
        <v>3.3E-4</v>
      </c>
      <c r="R535" s="202">
        <f>Q535*H535</f>
        <v>5.2493100000000001E-2</v>
      </c>
      <c r="S535" s="202">
        <v>0</v>
      </c>
      <c r="T535" s="203">
        <f>S535*H535</f>
        <v>0</v>
      </c>
      <c r="AR535" s="24" t="s">
        <v>277</v>
      </c>
      <c r="AT535" s="24" t="s">
        <v>185</v>
      </c>
      <c r="AU535" s="24" t="s">
        <v>80</v>
      </c>
      <c r="AY535" s="24" t="s">
        <v>182</v>
      </c>
      <c r="BE535" s="204">
        <f>IF(N535="základní",J535,0)</f>
        <v>0</v>
      </c>
      <c r="BF535" s="204">
        <f>IF(N535="snížená",J535,0)</f>
        <v>0</v>
      </c>
      <c r="BG535" s="204">
        <f>IF(N535="zákl. přenesená",J535,0)</f>
        <v>0</v>
      </c>
      <c r="BH535" s="204">
        <f>IF(N535="sníž. přenesená",J535,0)</f>
        <v>0</v>
      </c>
      <c r="BI535" s="204">
        <f>IF(N535="nulová",J535,0)</f>
        <v>0</v>
      </c>
      <c r="BJ535" s="24" t="s">
        <v>78</v>
      </c>
      <c r="BK535" s="204">
        <f>ROUND(I535*H535,2)</f>
        <v>0</v>
      </c>
      <c r="BL535" s="24" t="s">
        <v>277</v>
      </c>
      <c r="BM535" s="24" t="s">
        <v>929</v>
      </c>
    </row>
    <row r="536" spans="2:65" s="1" customFormat="1">
      <c r="B536" s="41"/>
      <c r="C536" s="63"/>
      <c r="D536" s="205" t="s">
        <v>192</v>
      </c>
      <c r="E536" s="63"/>
      <c r="F536" s="206" t="s">
        <v>930</v>
      </c>
      <c r="G536" s="63"/>
      <c r="H536" s="63"/>
      <c r="I536" s="164"/>
      <c r="J536" s="63"/>
      <c r="K536" s="63"/>
      <c r="L536" s="61"/>
      <c r="M536" s="207"/>
      <c r="N536" s="42"/>
      <c r="O536" s="42"/>
      <c r="P536" s="42"/>
      <c r="Q536" s="42"/>
      <c r="R536" s="42"/>
      <c r="S536" s="42"/>
      <c r="T536" s="78"/>
      <c r="AT536" s="24" t="s">
        <v>192</v>
      </c>
      <c r="AU536" s="24" t="s">
        <v>80</v>
      </c>
    </row>
    <row r="537" spans="2:65" s="11" customFormat="1">
      <c r="B537" s="208"/>
      <c r="C537" s="209"/>
      <c r="D537" s="205" t="s">
        <v>199</v>
      </c>
      <c r="E537" s="210" t="s">
        <v>21</v>
      </c>
      <c r="F537" s="211" t="s">
        <v>931</v>
      </c>
      <c r="G537" s="209"/>
      <c r="H537" s="212">
        <v>159.07</v>
      </c>
      <c r="I537" s="213"/>
      <c r="J537" s="209"/>
      <c r="K537" s="209"/>
      <c r="L537" s="214"/>
      <c r="M537" s="215"/>
      <c r="N537" s="216"/>
      <c r="O537" s="216"/>
      <c r="P537" s="216"/>
      <c r="Q537" s="216"/>
      <c r="R537" s="216"/>
      <c r="S537" s="216"/>
      <c r="T537" s="217"/>
      <c r="AT537" s="218" t="s">
        <v>199</v>
      </c>
      <c r="AU537" s="218" t="s">
        <v>80</v>
      </c>
      <c r="AV537" s="11" t="s">
        <v>80</v>
      </c>
      <c r="AW537" s="11" t="s">
        <v>34</v>
      </c>
      <c r="AX537" s="11" t="s">
        <v>78</v>
      </c>
      <c r="AY537" s="218" t="s">
        <v>182</v>
      </c>
    </row>
    <row r="538" spans="2:65" s="10" customFormat="1" ht="29.85" customHeight="1">
      <c r="B538" s="177"/>
      <c r="C538" s="178"/>
      <c r="D538" s="179" t="s">
        <v>69</v>
      </c>
      <c r="E538" s="191" t="s">
        <v>932</v>
      </c>
      <c r="F538" s="191" t="s">
        <v>933</v>
      </c>
      <c r="G538" s="178"/>
      <c r="H538" s="178"/>
      <c r="I538" s="181"/>
      <c r="J538" s="192">
        <f>BK538</f>
        <v>0</v>
      </c>
      <c r="K538" s="178"/>
      <c r="L538" s="183"/>
      <c r="M538" s="184"/>
      <c r="N538" s="185"/>
      <c r="O538" s="185"/>
      <c r="P538" s="186">
        <f>SUM(P539:P548)</f>
        <v>0</v>
      </c>
      <c r="Q538" s="185"/>
      <c r="R538" s="186">
        <f>SUM(R539:R548)</f>
        <v>0.46250000000000002</v>
      </c>
      <c r="S538" s="185"/>
      <c r="T538" s="187">
        <f>SUM(T539:T548)</f>
        <v>0</v>
      </c>
      <c r="AR538" s="188" t="s">
        <v>80</v>
      </c>
      <c r="AT538" s="189" t="s">
        <v>69</v>
      </c>
      <c r="AU538" s="189" t="s">
        <v>78</v>
      </c>
      <c r="AY538" s="188" t="s">
        <v>182</v>
      </c>
      <c r="BK538" s="190">
        <f>SUM(BK539:BK548)</f>
        <v>0</v>
      </c>
    </row>
    <row r="539" spans="2:65" s="1" customFormat="1" ht="16.5" customHeight="1">
      <c r="B539" s="41"/>
      <c r="C539" s="193" t="s">
        <v>934</v>
      </c>
      <c r="D539" s="193" t="s">
        <v>185</v>
      </c>
      <c r="E539" s="194" t="s">
        <v>935</v>
      </c>
      <c r="F539" s="195" t="s">
        <v>936</v>
      </c>
      <c r="G539" s="196" t="s">
        <v>216</v>
      </c>
      <c r="H539" s="197">
        <v>23.125</v>
      </c>
      <c r="I539" s="198"/>
      <c r="J539" s="199">
        <f>ROUND(I539*H539,2)</f>
        <v>0</v>
      </c>
      <c r="K539" s="195" t="s">
        <v>21</v>
      </c>
      <c r="L539" s="61"/>
      <c r="M539" s="200" t="s">
        <v>21</v>
      </c>
      <c r="N539" s="201" t="s">
        <v>41</v>
      </c>
      <c r="O539" s="42"/>
      <c r="P539" s="202">
        <f>O539*H539</f>
        <v>0</v>
      </c>
      <c r="Q539" s="202">
        <v>0.02</v>
      </c>
      <c r="R539" s="202">
        <f>Q539*H539</f>
        <v>0.46250000000000002</v>
      </c>
      <c r="S539" s="202">
        <v>0</v>
      </c>
      <c r="T539" s="203">
        <f>S539*H539</f>
        <v>0</v>
      </c>
      <c r="AR539" s="24" t="s">
        <v>277</v>
      </c>
      <c r="AT539" s="24" t="s">
        <v>185</v>
      </c>
      <c r="AU539" s="24" t="s">
        <v>80</v>
      </c>
      <c r="AY539" s="24" t="s">
        <v>182</v>
      </c>
      <c r="BE539" s="204">
        <f>IF(N539="základní",J539,0)</f>
        <v>0</v>
      </c>
      <c r="BF539" s="204">
        <f>IF(N539="snížená",J539,0)</f>
        <v>0</v>
      </c>
      <c r="BG539" s="204">
        <f>IF(N539="zákl. přenesená",J539,0)</f>
        <v>0</v>
      </c>
      <c r="BH539" s="204">
        <f>IF(N539="sníž. přenesená",J539,0)</f>
        <v>0</v>
      </c>
      <c r="BI539" s="204">
        <f>IF(N539="nulová",J539,0)</f>
        <v>0</v>
      </c>
      <c r="BJ539" s="24" t="s">
        <v>78</v>
      </c>
      <c r="BK539" s="204">
        <f>ROUND(I539*H539,2)</f>
        <v>0</v>
      </c>
      <c r="BL539" s="24" t="s">
        <v>277</v>
      </c>
      <c r="BM539" s="24" t="s">
        <v>937</v>
      </c>
    </row>
    <row r="540" spans="2:65" s="1" customFormat="1">
      <c r="B540" s="41"/>
      <c r="C540" s="63"/>
      <c r="D540" s="205" t="s">
        <v>192</v>
      </c>
      <c r="E540" s="63"/>
      <c r="F540" s="206" t="s">
        <v>936</v>
      </c>
      <c r="G540" s="63"/>
      <c r="H540" s="63"/>
      <c r="I540" s="164"/>
      <c r="J540" s="63"/>
      <c r="K540" s="63"/>
      <c r="L540" s="61"/>
      <c r="M540" s="207"/>
      <c r="N540" s="42"/>
      <c r="O540" s="42"/>
      <c r="P540" s="42"/>
      <c r="Q540" s="42"/>
      <c r="R540" s="42"/>
      <c r="S540" s="42"/>
      <c r="T540" s="78"/>
      <c r="AT540" s="24" t="s">
        <v>192</v>
      </c>
      <c r="AU540" s="24" t="s">
        <v>80</v>
      </c>
    </row>
    <row r="541" spans="2:65" s="11" customFormat="1">
      <c r="B541" s="208"/>
      <c r="C541" s="209"/>
      <c r="D541" s="205" t="s">
        <v>199</v>
      </c>
      <c r="E541" s="210" t="s">
        <v>21</v>
      </c>
      <c r="F541" s="211" t="s">
        <v>938</v>
      </c>
      <c r="G541" s="209"/>
      <c r="H541" s="212">
        <v>9.25</v>
      </c>
      <c r="I541" s="213"/>
      <c r="J541" s="209"/>
      <c r="K541" s="209"/>
      <c r="L541" s="214"/>
      <c r="M541" s="215"/>
      <c r="N541" s="216"/>
      <c r="O541" s="216"/>
      <c r="P541" s="216"/>
      <c r="Q541" s="216"/>
      <c r="R541" s="216"/>
      <c r="S541" s="216"/>
      <c r="T541" s="217"/>
      <c r="AT541" s="218" t="s">
        <v>199</v>
      </c>
      <c r="AU541" s="218" t="s">
        <v>80</v>
      </c>
      <c r="AV541" s="11" t="s">
        <v>80</v>
      </c>
      <c r="AW541" s="11" t="s">
        <v>34</v>
      </c>
      <c r="AX541" s="11" t="s">
        <v>70</v>
      </c>
      <c r="AY541" s="218" t="s">
        <v>182</v>
      </c>
    </row>
    <row r="542" spans="2:65" s="11" customFormat="1">
      <c r="B542" s="208"/>
      <c r="C542" s="209"/>
      <c r="D542" s="205" t="s">
        <v>199</v>
      </c>
      <c r="E542" s="210" t="s">
        <v>21</v>
      </c>
      <c r="F542" s="211" t="s">
        <v>939</v>
      </c>
      <c r="G542" s="209"/>
      <c r="H542" s="212">
        <v>13.875</v>
      </c>
      <c r="I542" s="213"/>
      <c r="J542" s="209"/>
      <c r="K542" s="209"/>
      <c r="L542" s="214"/>
      <c r="M542" s="215"/>
      <c r="N542" s="216"/>
      <c r="O542" s="216"/>
      <c r="P542" s="216"/>
      <c r="Q542" s="216"/>
      <c r="R542" s="216"/>
      <c r="S542" s="216"/>
      <c r="T542" s="217"/>
      <c r="AT542" s="218" t="s">
        <v>199</v>
      </c>
      <c r="AU542" s="218" t="s">
        <v>80</v>
      </c>
      <c r="AV542" s="11" t="s">
        <v>80</v>
      </c>
      <c r="AW542" s="11" t="s">
        <v>34</v>
      </c>
      <c r="AX542" s="11" t="s">
        <v>70</v>
      </c>
      <c r="AY542" s="218" t="s">
        <v>182</v>
      </c>
    </row>
    <row r="543" spans="2:65" s="12" customFormat="1">
      <c r="B543" s="229"/>
      <c r="C543" s="230"/>
      <c r="D543" s="205" t="s">
        <v>199</v>
      </c>
      <c r="E543" s="231" t="s">
        <v>21</v>
      </c>
      <c r="F543" s="232" t="s">
        <v>299</v>
      </c>
      <c r="G543" s="230"/>
      <c r="H543" s="233">
        <v>23.125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AT543" s="239" t="s">
        <v>199</v>
      </c>
      <c r="AU543" s="239" t="s">
        <v>80</v>
      </c>
      <c r="AV543" s="12" t="s">
        <v>190</v>
      </c>
      <c r="AW543" s="12" t="s">
        <v>34</v>
      </c>
      <c r="AX543" s="12" t="s">
        <v>78</v>
      </c>
      <c r="AY543" s="239" t="s">
        <v>182</v>
      </c>
    </row>
    <row r="544" spans="2:65" s="1" customFormat="1" ht="16.5" customHeight="1">
      <c r="B544" s="41"/>
      <c r="C544" s="193" t="s">
        <v>940</v>
      </c>
      <c r="D544" s="193" t="s">
        <v>185</v>
      </c>
      <c r="E544" s="194" t="s">
        <v>941</v>
      </c>
      <c r="F544" s="195" t="s">
        <v>942</v>
      </c>
      <c r="G544" s="196" t="s">
        <v>216</v>
      </c>
      <c r="H544" s="197">
        <v>9</v>
      </c>
      <c r="I544" s="198"/>
      <c r="J544" s="199">
        <f>ROUND(I544*H544,2)</f>
        <v>0</v>
      </c>
      <c r="K544" s="195" t="s">
        <v>21</v>
      </c>
      <c r="L544" s="61"/>
      <c r="M544" s="200" t="s">
        <v>21</v>
      </c>
      <c r="N544" s="201" t="s">
        <v>41</v>
      </c>
      <c r="O544" s="42"/>
      <c r="P544" s="202">
        <f>O544*H544</f>
        <v>0</v>
      </c>
      <c r="Q544" s="202">
        <v>0</v>
      </c>
      <c r="R544" s="202">
        <f>Q544*H544</f>
        <v>0</v>
      </c>
      <c r="S544" s="202">
        <v>0</v>
      </c>
      <c r="T544" s="203">
        <f>S544*H544</f>
        <v>0</v>
      </c>
      <c r="AR544" s="24" t="s">
        <v>277</v>
      </c>
      <c r="AT544" s="24" t="s">
        <v>185</v>
      </c>
      <c r="AU544" s="24" t="s">
        <v>80</v>
      </c>
      <c r="AY544" s="24" t="s">
        <v>182</v>
      </c>
      <c r="BE544" s="204">
        <f>IF(N544="základní",J544,0)</f>
        <v>0</v>
      </c>
      <c r="BF544" s="204">
        <f>IF(N544="snížená",J544,0)</f>
        <v>0</v>
      </c>
      <c r="BG544" s="204">
        <f>IF(N544="zákl. přenesená",J544,0)</f>
        <v>0</v>
      </c>
      <c r="BH544" s="204">
        <f>IF(N544="sníž. přenesená",J544,0)</f>
        <v>0</v>
      </c>
      <c r="BI544" s="204">
        <f>IF(N544="nulová",J544,0)</f>
        <v>0</v>
      </c>
      <c r="BJ544" s="24" t="s">
        <v>78</v>
      </c>
      <c r="BK544" s="204">
        <f>ROUND(I544*H544,2)</f>
        <v>0</v>
      </c>
      <c r="BL544" s="24" t="s">
        <v>277</v>
      </c>
      <c r="BM544" s="24" t="s">
        <v>943</v>
      </c>
    </row>
    <row r="545" spans="2:65" s="1" customFormat="1">
      <c r="B545" s="41"/>
      <c r="C545" s="63"/>
      <c r="D545" s="205" t="s">
        <v>192</v>
      </c>
      <c r="E545" s="63"/>
      <c r="F545" s="206" t="s">
        <v>942</v>
      </c>
      <c r="G545" s="63"/>
      <c r="H545" s="63"/>
      <c r="I545" s="164"/>
      <c r="J545" s="63"/>
      <c r="K545" s="63"/>
      <c r="L545" s="61"/>
      <c r="M545" s="207"/>
      <c r="N545" s="42"/>
      <c r="O545" s="42"/>
      <c r="P545" s="42"/>
      <c r="Q545" s="42"/>
      <c r="R545" s="42"/>
      <c r="S545" s="42"/>
      <c r="T545" s="78"/>
      <c r="AT545" s="24" t="s">
        <v>192</v>
      </c>
      <c r="AU545" s="24" t="s">
        <v>80</v>
      </c>
    </row>
    <row r="546" spans="2:65" s="11" customFormat="1">
      <c r="B546" s="208"/>
      <c r="C546" s="209"/>
      <c r="D546" s="205" t="s">
        <v>199</v>
      </c>
      <c r="E546" s="210" t="s">
        <v>21</v>
      </c>
      <c r="F546" s="211" t="s">
        <v>944</v>
      </c>
      <c r="G546" s="209"/>
      <c r="H546" s="212">
        <v>9</v>
      </c>
      <c r="I546" s="213"/>
      <c r="J546" s="209"/>
      <c r="K546" s="209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199</v>
      </c>
      <c r="AU546" s="218" t="s">
        <v>80</v>
      </c>
      <c r="AV546" s="11" t="s">
        <v>80</v>
      </c>
      <c r="AW546" s="11" t="s">
        <v>34</v>
      </c>
      <c r="AX546" s="11" t="s">
        <v>78</v>
      </c>
      <c r="AY546" s="218" t="s">
        <v>182</v>
      </c>
    </row>
    <row r="547" spans="2:65" s="1" customFormat="1" ht="16.5" customHeight="1">
      <c r="B547" s="41"/>
      <c r="C547" s="193" t="s">
        <v>945</v>
      </c>
      <c r="D547" s="193" t="s">
        <v>185</v>
      </c>
      <c r="E547" s="194" t="s">
        <v>946</v>
      </c>
      <c r="F547" s="195" t="s">
        <v>947</v>
      </c>
      <c r="G547" s="196" t="s">
        <v>203</v>
      </c>
      <c r="H547" s="197">
        <v>0.46300000000000002</v>
      </c>
      <c r="I547" s="198"/>
      <c r="J547" s="199">
        <f>ROUND(I547*H547,2)</f>
        <v>0</v>
      </c>
      <c r="K547" s="195" t="s">
        <v>189</v>
      </c>
      <c r="L547" s="61"/>
      <c r="M547" s="200" t="s">
        <v>21</v>
      </c>
      <c r="N547" s="201" t="s">
        <v>41</v>
      </c>
      <c r="O547" s="42"/>
      <c r="P547" s="202">
        <f>O547*H547</f>
        <v>0</v>
      </c>
      <c r="Q547" s="202">
        <v>0</v>
      </c>
      <c r="R547" s="202">
        <f>Q547*H547</f>
        <v>0</v>
      </c>
      <c r="S547" s="202">
        <v>0</v>
      </c>
      <c r="T547" s="203">
        <f>S547*H547</f>
        <v>0</v>
      </c>
      <c r="AR547" s="24" t="s">
        <v>277</v>
      </c>
      <c r="AT547" s="24" t="s">
        <v>185</v>
      </c>
      <c r="AU547" s="24" t="s">
        <v>80</v>
      </c>
      <c r="AY547" s="24" t="s">
        <v>182</v>
      </c>
      <c r="BE547" s="204">
        <f>IF(N547="základní",J547,0)</f>
        <v>0</v>
      </c>
      <c r="BF547" s="204">
        <f>IF(N547="snížená",J547,0)</f>
        <v>0</v>
      </c>
      <c r="BG547" s="204">
        <f>IF(N547="zákl. přenesená",J547,0)</f>
        <v>0</v>
      </c>
      <c r="BH547" s="204">
        <f>IF(N547="sníž. přenesená",J547,0)</f>
        <v>0</v>
      </c>
      <c r="BI547" s="204">
        <f>IF(N547="nulová",J547,0)</f>
        <v>0</v>
      </c>
      <c r="BJ547" s="24" t="s">
        <v>78</v>
      </c>
      <c r="BK547" s="204">
        <f>ROUND(I547*H547,2)</f>
        <v>0</v>
      </c>
      <c r="BL547" s="24" t="s">
        <v>277</v>
      </c>
      <c r="BM547" s="24" t="s">
        <v>948</v>
      </c>
    </row>
    <row r="548" spans="2:65" s="1" customFormat="1" ht="27">
      <c r="B548" s="41"/>
      <c r="C548" s="63"/>
      <c r="D548" s="205" t="s">
        <v>192</v>
      </c>
      <c r="E548" s="63"/>
      <c r="F548" s="206" t="s">
        <v>949</v>
      </c>
      <c r="G548" s="63"/>
      <c r="H548" s="63"/>
      <c r="I548" s="164"/>
      <c r="J548" s="63"/>
      <c r="K548" s="63"/>
      <c r="L548" s="61"/>
      <c r="M548" s="261"/>
      <c r="N548" s="262"/>
      <c r="O548" s="262"/>
      <c r="P548" s="262"/>
      <c r="Q548" s="262"/>
      <c r="R548" s="262"/>
      <c r="S548" s="262"/>
      <c r="T548" s="263"/>
      <c r="AT548" s="24" t="s">
        <v>192</v>
      </c>
      <c r="AU548" s="24" t="s">
        <v>80</v>
      </c>
    </row>
    <row r="549" spans="2:65" s="1" customFormat="1" ht="6.95" customHeight="1">
      <c r="B549" s="56"/>
      <c r="C549" s="57"/>
      <c r="D549" s="57"/>
      <c r="E549" s="57"/>
      <c r="F549" s="57"/>
      <c r="G549" s="57"/>
      <c r="H549" s="57"/>
      <c r="I549" s="140"/>
      <c r="J549" s="57"/>
      <c r="K549" s="57"/>
      <c r="L549" s="61"/>
    </row>
  </sheetData>
  <sheetProtection algorithmName="SHA-512" hashValue="pdQngjsVgFLHB3TZvb1s5hAzCwVSVjrnbxiqPjQwCbAF1DpfIejflwhVYzvlkw9yQGJmeV1uhGbtTwfjLaqrbA==" saltValue="MyDQTvjLghDdlscVpbK4fPcLeQZMhpExUfIe+zMDc70wcuDFT0lMKaSmVdowS1BfzjIYcEtpCS5C1Sp/DCOAkA==" spinCount="100000" sheet="1" objects="1" scenarios="1" formatColumns="0" formatRows="0" autoFilter="0"/>
  <autoFilter ref="C95:K548"/>
  <mergeCells count="10">
    <mergeCell ref="J51:J52"/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84" t="s">
        <v>94</v>
      </c>
      <c r="H1" s="384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5" t="str">
        <f>'Rekapitulace stavby 01'!K6</f>
        <v>Objekt Lékařské fakulty Univerzity Karlovy - Simulační centrum LF HK</v>
      </c>
      <c r="F7" s="386"/>
      <c r="G7" s="386"/>
      <c r="H7" s="386"/>
      <c r="I7" s="118"/>
      <c r="J7" s="29"/>
      <c r="K7" s="31"/>
    </row>
    <row r="8" spans="1:70" s="1" customFormat="1" ht="15">
      <c r="B8" s="41"/>
      <c r="C8" s="42"/>
      <c r="D8" s="37" t="s">
        <v>111</v>
      </c>
      <c r="E8" s="42"/>
      <c r="F8" s="42"/>
      <c r="G8" s="42"/>
      <c r="H8" s="42"/>
      <c r="I8" s="119"/>
      <c r="J8" s="42"/>
      <c r="K8" s="45"/>
    </row>
    <row r="9" spans="1:70" s="1" customFormat="1" ht="36.950000000000003" customHeight="1">
      <c r="B9" s="41"/>
      <c r="C9" s="42"/>
      <c r="D9" s="42"/>
      <c r="E9" s="387" t="s">
        <v>950</v>
      </c>
      <c r="F9" s="388"/>
      <c r="G9" s="388"/>
      <c r="H9" s="388"/>
      <c r="I9" s="119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9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20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20" t="s">
        <v>25</v>
      </c>
      <c r="J12" s="121" t="str">
        <f>'Rekapitulace stavby 01'!AN8</f>
        <v>30.04.2018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9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20" t="s">
        <v>28</v>
      </c>
      <c r="J14" s="35" t="str">
        <f>IF('Rekapitulace stavby 01'!AN10="","",'Rekapitulace stavby 01'!AN10)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 01'!E11="","",'Rekapitulace stavby 01'!E11)</f>
        <v xml:space="preserve"> </v>
      </c>
      <c r="F15" s="42"/>
      <c r="G15" s="42"/>
      <c r="H15" s="42"/>
      <c r="I15" s="120" t="s">
        <v>30</v>
      </c>
      <c r="J15" s="35" t="str">
        <f>IF('Rekapitulace stavby 01'!AN11="","",'Rekapitulace stavby 01'!AN11)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9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20" t="s">
        <v>28</v>
      </c>
      <c r="J17" s="35" t="str">
        <f>IF('Rekapitulace stavby 01'!AN13="Vyplň údaj","",IF('Rekapitulace stavby 01'!AN13="","",'Rekapitulace stavby 01'!AN13))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 01'!E14="Vyplň údaj","",IF('Rekapitulace stavby 01'!E14="","",'Rekapitulace stavby 01'!E14))</f>
        <v/>
      </c>
      <c r="F18" s="42"/>
      <c r="G18" s="42"/>
      <c r="H18" s="42"/>
      <c r="I18" s="120" t="s">
        <v>30</v>
      </c>
      <c r="J18" s="35" t="str">
        <f>IF('Rekapitulace stavby 01'!AN14="Vyplň údaj","",IF('Rekapitulace stavby 01'!AN14="","",'Rekapitulace stavby 01'!AN14))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9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20" t="s">
        <v>28</v>
      </c>
      <c r="J20" s="35" t="str">
        <f>IF('Rekapitulace stavby 01'!AN16="","",'Rekapitulace stavby 01'!AN16)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 01'!E17="","",'Rekapitulace stavby 01'!E17)</f>
        <v xml:space="preserve"> </v>
      </c>
      <c r="F21" s="42"/>
      <c r="G21" s="42"/>
      <c r="H21" s="42"/>
      <c r="I21" s="120" t="s">
        <v>30</v>
      </c>
      <c r="J21" s="35" t="str">
        <f>IF('Rekapitulace stavby 01'!AN17="","",'Rekapitulace stavby 01'!AN17)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9"/>
      <c r="J22" s="42"/>
      <c r="K22" s="45"/>
    </row>
    <row r="23" spans="2:11" s="1" customFormat="1" ht="14.45" customHeight="1">
      <c r="B23" s="41"/>
      <c r="C23" s="42"/>
      <c r="D23" s="37" t="s">
        <v>35</v>
      </c>
      <c r="E23" s="42"/>
      <c r="F23" s="42"/>
      <c r="G23" s="42"/>
      <c r="H23" s="42"/>
      <c r="I23" s="119"/>
      <c r="J23" s="42"/>
      <c r="K23" s="45"/>
    </row>
    <row r="24" spans="2:11" s="6" customFormat="1" ht="16.5" customHeight="1">
      <c r="B24" s="122"/>
      <c r="C24" s="123"/>
      <c r="D24" s="123"/>
      <c r="E24" s="349" t="s">
        <v>21</v>
      </c>
      <c r="F24" s="349"/>
      <c r="G24" s="349"/>
      <c r="H24" s="349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9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36</v>
      </c>
      <c r="E27" s="42"/>
      <c r="F27" s="42"/>
      <c r="G27" s="42"/>
      <c r="H27" s="42"/>
      <c r="I27" s="119"/>
      <c r="J27" s="129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30" t="s">
        <v>37</v>
      </c>
      <c r="J29" s="46" t="s">
        <v>39</v>
      </c>
      <c r="K29" s="45"/>
    </row>
    <row r="30" spans="2:11" s="1" customFormat="1" ht="14.45" customHeight="1">
      <c r="B30" s="41"/>
      <c r="C30" s="42"/>
      <c r="D30" s="49" t="s">
        <v>40</v>
      </c>
      <c r="E30" s="49" t="s">
        <v>41</v>
      </c>
      <c r="F30" s="131">
        <f>ROUND(SUM(BE78:BE82), 2)</f>
        <v>0</v>
      </c>
      <c r="G30" s="42"/>
      <c r="H30" s="42"/>
      <c r="I30" s="132">
        <v>0.21</v>
      </c>
      <c r="J30" s="131">
        <f>ROUND(ROUND((SUM(BE78:BE82)),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42</v>
      </c>
      <c r="F31" s="131">
        <f>ROUND(SUM(BF78:BF82), 2)</f>
        <v>0</v>
      </c>
      <c r="G31" s="42"/>
      <c r="H31" s="42"/>
      <c r="I31" s="132">
        <v>0.15</v>
      </c>
      <c r="J31" s="131">
        <f>ROUND(ROUND((SUM(BF78:BF82)),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43</v>
      </c>
      <c r="F32" s="131">
        <f>ROUND(SUM(BG78:BG82),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44</v>
      </c>
      <c r="F33" s="131">
        <f>ROUND(SUM(BH78:BH82),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45</v>
      </c>
      <c r="F34" s="131">
        <f>ROUND(SUM(BI78:BI82),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9"/>
      <c r="J35" s="42"/>
      <c r="K35" s="45"/>
    </row>
    <row r="36" spans="2:11" s="1" customFormat="1" ht="25.35" customHeight="1">
      <c r="B36" s="41"/>
      <c r="C36" s="133"/>
      <c r="D36" s="134" t="s">
        <v>46</v>
      </c>
      <c r="E36" s="79"/>
      <c r="F36" s="79"/>
      <c r="G36" s="135" t="s">
        <v>47</v>
      </c>
      <c r="H36" s="136" t="s">
        <v>48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30" t="s">
        <v>141</v>
      </c>
      <c r="D42" s="42"/>
      <c r="E42" s="42"/>
      <c r="F42" s="42"/>
      <c r="G42" s="42"/>
      <c r="H42" s="42"/>
      <c r="I42" s="119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9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9"/>
      <c r="J44" s="42"/>
      <c r="K44" s="45"/>
    </row>
    <row r="45" spans="2:11" s="1" customFormat="1" ht="16.5" customHeight="1">
      <c r="B45" s="41"/>
      <c r="C45" s="42"/>
      <c r="D45" s="42"/>
      <c r="E45" s="385" t="str">
        <f>E7</f>
        <v>Objekt Lékařské fakulty Univerzity Karlovy - Simulační centrum LF HK</v>
      </c>
      <c r="F45" s="386"/>
      <c r="G45" s="386"/>
      <c r="H45" s="386"/>
      <c r="I45" s="119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9"/>
      <c r="J46" s="42"/>
      <c r="K46" s="45"/>
    </row>
    <row r="47" spans="2:11" s="1" customFormat="1" ht="17.25" customHeight="1">
      <c r="B47" s="41"/>
      <c r="C47" s="42"/>
      <c r="D47" s="42"/>
      <c r="E47" s="387" t="str">
        <f>E9</f>
        <v>el - Elektroinstalace</v>
      </c>
      <c r="F47" s="388"/>
      <c r="G47" s="388"/>
      <c r="H47" s="388"/>
      <c r="I47" s="119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9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Hradec Králové, Šimkova 870</v>
      </c>
      <c r="G49" s="42"/>
      <c r="H49" s="42"/>
      <c r="I49" s="120" t="s">
        <v>25</v>
      </c>
      <c r="J49" s="121" t="str">
        <f>IF(J12="","",J12)</f>
        <v>30.04.2018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9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20" t="s">
        <v>33</v>
      </c>
      <c r="J51" s="349" t="str">
        <f>E21</f>
        <v xml:space="preserve"> 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9"/>
      <c r="J52" s="380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9"/>
      <c r="J53" s="42"/>
      <c r="K53" s="45"/>
    </row>
    <row r="54" spans="2:47" s="1" customFormat="1" ht="29.25" customHeight="1">
      <c r="B54" s="41"/>
      <c r="C54" s="145" t="s">
        <v>142</v>
      </c>
      <c r="D54" s="133"/>
      <c r="E54" s="133"/>
      <c r="F54" s="133"/>
      <c r="G54" s="133"/>
      <c r="H54" s="133"/>
      <c r="I54" s="146"/>
      <c r="J54" s="147" t="s">
        <v>143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9"/>
      <c r="J55" s="42"/>
      <c r="K55" s="45"/>
    </row>
    <row r="56" spans="2:47" s="1" customFormat="1" ht="29.25" customHeight="1">
      <c r="B56" s="41"/>
      <c r="C56" s="149" t="s">
        <v>144</v>
      </c>
      <c r="D56" s="42"/>
      <c r="E56" s="42"/>
      <c r="F56" s="42"/>
      <c r="G56" s="42"/>
      <c r="H56" s="42"/>
      <c r="I56" s="119"/>
      <c r="J56" s="129">
        <f>J78</f>
        <v>0</v>
      </c>
      <c r="K56" s="45"/>
      <c r="AU56" s="24" t="s">
        <v>145</v>
      </c>
    </row>
    <row r="57" spans="2:47" s="7" customFormat="1" ht="24.95" customHeight="1">
      <c r="B57" s="150"/>
      <c r="C57" s="151"/>
      <c r="D57" s="152" t="s">
        <v>146</v>
      </c>
      <c r="E57" s="153"/>
      <c r="F57" s="153"/>
      <c r="G57" s="153"/>
      <c r="H57" s="153"/>
      <c r="I57" s="154"/>
      <c r="J57" s="155">
        <f>J79</f>
        <v>0</v>
      </c>
      <c r="K57" s="156"/>
    </row>
    <row r="58" spans="2:47" s="8" customFormat="1" ht="19.899999999999999" customHeight="1">
      <c r="B58" s="157"/>
      <c r="C58" s="158"/>
      <c r="D58" s="159" t="s">
        <v>951</v>
      </c>
      <c r="E58" s="160"/>
      <c r="F58" s="160"/>
      <c r="G58" s="160"/>
      <c r="H58" s="160"/>
      <c r="I58" s="161"/>
      <c r="J58" s="162">
        <f>J80</f>
        <v>0</v>
      </c>
      <c r="K58" s="163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9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40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3"/>
      <c r="J64" s="60"/>
      <c r="K64" s="60"/>
      <c r="L64" s="61"/>
    </row>
    <row r="65" spans="2:63" s="1" customFormat="1" ht="36.950000000000003" customHeight="1">
      <c r="B65" s="41"/>
      <c r="C65" s="62" t="s">
        <v>166</v>
      </c>
      <c r="D65" s="63"/>
      <c r="E65" s="63"/>
      <c r="F65" s="63"/>
      <c r="G65" s="63"/>
      <c r="H65" s="63"/>
      <c r="I65" s="164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4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4"/>
      <c r="J67" s="63"/>
      <c r="K67" s="63"/>
      <c r="L67" s="61"/>
    </row>
    <row r="68" spans="2:63" s="1" customFormat="1" ht="16.5" customHeight="1">
      <c r="B68" s="41"/>
      <c r="C68" s="63"/>
      <c r="D68" s="63"/>
      <c r="E68" s="381" t="str">
        <f>E7</f>
        <v>Objekt Lékařské fakulty Univerzity Karlovy - Simulační centrum LF HK</v>
      </c>
      <c r="F68" s="382"/>
      <c r="G68" s="382"/>
      <c r="H68" s="382"/>
      <c r="I68" s="164"/>
      <c r="J68" s="63"/>
      <c r="K68" s="63"/>
      <c r="L68" s="61"/>
    </row>
    <row r="69" spans="2:63" s="1" customFormat="1" ht="14.45" customHeight="1">
      <c r="B69" s="41"/>
      <c r="C69" s="65" t="s">
        <v>111</v>
      </c>
      <c r="D69" s="63"/>
      <c r="E69" s="63"/>
      <c r="F69" s="63"/>
      <c r="G69" s="63"/>
      <c r="H69" s="63"/>
      <c r="I69" s="164"/>
      <c r="J69" s="63"/>
      <c r="K69" s="63"/>
      <c r="L69" s="61"/>
    </row>
    <row r="70" spans="2:63" s="1" customFormat="1" ht="17.25" customHeight="1">
      <c r="B70" s="41"/>
      <c r="C70" s="63"/>
      <c r="D70" s="63"/>
      <c r="E70" s="360" t="str">
        <f>E9</f>
        <v>el - Elektroinstalace</v>
      </c>
      <c r="F70" s="383"/>
      <c r="G70" s="383"/>
      <c r="H70" s="383"/>
      <c r="I70" s="164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4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5" t="str">
        <f>F12</f>
        <v>Hradec Králové, Šimkova 870</v>
      </c>
      <c r="G72" s="63"/>
      <c r="H72" s="63"/>
      <c r="I72" s="166" t="s">
        <v>25</v>
      </c>
      <c r="J72" s="73" t="str">
        <f>IF(J12="","",J12)</f>
        <v>30.04.2018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4"/>
      <c r="J73" s="63"/>
      <c r="K73" s="63"/>
      <c r="L73" s="61"/>
    </row>
    <row r="74" spans="2:63" s="1" customFormat="1" ht="15">
      <c r="B74" s="41"/>
      <c r="C74" s="65" t="s">
        <v>27</v>
      </c>
      <c r="D74" s="63"/>
      <c r="E74" s="63"/>
      <c r="F74" s="165" t="str">
        <f>E15</f>
        <v xml:space="preserve"> </v>
      </c>
      <c r="G74" s="63"/>
      <c r="H74" s="63"/>
      <c r="I74" s="166" t="s">
        <v>33</v>
      </c>
      <c r="J74" s="165" t="str">
        <f>E21</f>
        <v xml:space="preserve"> 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5" t="str">
        <f>IF(E18="","",E18)</f>
        <v/>
      </c>
      <c r="G75" s="63"/>
      <c r="H75" s="63"/>
      <c r="I75" s="164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4"/>
      <c r="J76" s="63"/>
      <c r="K76" s="63"/>
      <c r="L76" s="61"/>
    </row>
    <row r="77" spans="2:63" s="9" customFormat="1" ht="29.25" customHeight="1">
      <c r="B77" s="167"/>
      <c r="C77" s="168" t="s">
        <v>167</v>
      </c>
      <c r="D77" s="169" t="s">
        <v>55</v>
      </c>
      <c r="E77" s="169" t="s">
        <v>51</v>
      </c>
      <c r="F77" s="169" t="s">
        <v>168</v>
      </c>
      <c r="G77" s="169" t="s">
        <v>169</v>
      </c>
      <c r="H77" s="169" t="s">
        <v>170</v>
      </c>
      <c r="I77" s="170" t="s">
        <v>171</v>
      </c>
      <c r="J77" s="169" t="s">
        <v>143</v>
      </c>
      <c r="K77" s="171" t="s">
        <v>172</v>
      </c>
      <c r="L77" s="172"/>
      <c r="M77" s="81" t="s">
        <v>173</v>
      </c>
      <c r="N77" s="82" t="s">
        <v>40</v>
      </c>
      <c r="O77" s="82" t="s">
        <v>174</v>
      </c>
      <c r="P77" s="82" t="s">
        <v>175</v>
      </c>
      <c r="Q77" s="82" t="s">
        <v>176</v>
      </c>
      <c r="R77" s="82" t="s">
        <v>177</v>
      </c>
      <c r="S77" s="82" t="s">
        <v>178</v>
      </c>
      <c r="T77" s="83" t="s">
        <v>179</v>
      </c>
    </row>
    <row r="78" spans="2:63" s="1" customFormat="1" ht="29.25" customHeight="1">
      <c r="B78" s="41"/>
      <c r="C78" s="87" t="s">
        <v>144</v>
      </c>
      <c r="D78" s="63"/>
      <c r="E78" s="63"/>
      <c r="F78" s="63"/>
      <c r="G78" s="63"/>
      <c r="H78" s="63"/>
      <c r="I78" s="164"/>
      <c r="J78" s="173">
        <f>BK78</f>
        <v>0</v>
      </c>
      <c r="K78" s="63"/>
      <c r="L78" s="61"/>
      <c r="M78" s="84"/>
      <c r="N78" s="85"/>
      <c r="O78" s="85"/>
      <c r="P78" s="174">
        <f>P79</f>
        <v>0</v>
      </c>
      <c r="Q78" s="85"/>
      <c r="R78" s="174">
        <f>R79</f>
        <v>0</v>
      </c>
      <c r="S78" s="85"/>
      <c r="T78" s="175">
        <f>T79</f>
        <v>0</v>
      </c>
      <c r="AT78" s="24" t="s">
        <v>69</v>
      </c>
      <c r="AU78" s="24" t="s">
        <v>145</v>
      </c>
      <c r="BK78" s="176">
        <f>BK79</f>
        <v>0</v>
      </c>
    </row>
    <row r="79" spans="2:63" s="10" customFormat="1" ht="37.35" customHeight="1">
      <c r="B79" s="177"/>
      <c r="C79" s="178"/>
      <c r="D79" s="179" t="s">
        <v>69</v>
      </c>
      <c r="E79" s="180" t="s">
        <v>180</v>
      </c>
      <c r="F79" s="180" t="s">
        <v>181</v>
      </c>
      <c r="G79" s="178"/>
      <c r="H79" s="178"/>
      <c r="I79" s="181"/>
      <c r="J79" s="182">
        <f>BK79</f>
        <v>0</v>
      </c>
      <c r="K79" s="178"/>
      <c r="L79" s="183"/>
      <c r="M79" s="184"/>
      <c r="N79" s="185"/>
      <c r="O79" s="185"/>
      <c r="P79" s="186">
        <f>P80</f>
        <v>0</v>
      </c>
      <c r="Q79" s="185"/>
      <c r="R79" s="186">
        <f>R80</f>
        <v>0</v>
      </c>
      <c r="S79" s="185"/>
      <c r="T79" s="187">
        <f>T80</f>
        <v>0</v>
      </c>
      <c r="AR79" s="188" t="s">
        <v>78</v>
      </c>
      <c r="AT79" s="189" t="s">
        <v>69</v>
      </c>
      <c r="AU79" s="189" t="s">
        <v>70</v>
      </c>
      <c r="AY79" s="188" t="s">
        <v>182</v>
      </c>
      <c r="BK79" s="190">
        <f>BK80</f>
        <v>0</v>
      </c>
    </row>
    <row r="80" spans="2:63" s="10" customFormat="1" ht="19.899999999999999" customHeight="1">
      <c r="B80" s="177"/>
      <c r="C80" s="178"/>
      <c r="D80" s="179" t="s">
        <v>69</v>
      </c>
      <c r="E80" s="191" t="s">
        <v>237</v>
      </c>
      <c r="F80" s="191" t="s">
        <v>952</v>
      </c>
      <c r="G80" s="178"/>
      <c r="H80" s="178"/>
      <c r="I80" s="181"/>
      <c r="J80" s="192">
        <f>BK80</f>
        <v>0</v>
      </c>
      <c r="K80" s="178"/>
      <c r="L80" s="183"/>
      <c r="M80" s="184"/>
      <c r="N80" s="185"/>
      <c r="O80" s="185"/>
      <c r="P80" s="186">
        <f>SUM(P81:P82)</f>
        <v>0</v>
      </c>
      <c r="Q80" s="185"/>
      <c r="R80" s="186">
        <f>SUM(R81:R82)</f>
        <v>0</v>
      </c>
      <c r="S80" s="185"/>
      <c r="T80" s="187">
        <f>SUM(T81:T82)</f>
        <v>0</v>
      </c>
      <c r="AR80" s="188" t="s">
        <v>78</v>
      </c>
      <c r="AT80" s="189" t="s">
        <v>69</v>
      </c>
      <c r="AU80" s="189" t="s">
        <v>78</v>
      </c>
      <c r="AY80" s="188" t="s">
        <v>182</v>
      </c>
      <c r="BK80" s="190">
        <f>SUM(BK81:BK82)</f>
        <v>0</v>
      </c>
    </row>
    <row r="81" spans="2:65" s="1" customFormat="1" ht="16.5" customHeight="1">
      <c r="B81" s="41"/>
      <c r="C81" s="193" t="s">
        <v>78</v>
      </c>
      <c r="D81" s="193" t="s">
        <v>185</v>
      </c>
      <c r="E81" s="194" t="s">
        <v>273</v>
      </c>
      <c r="F81" s="195" t="s">
        <v>953</v>
      </c>
      <c r="G81" s="196" t="s">
        <v>954</v>
      </c>
      <c r="H81" s="197">
        <v>1</v>
      </c>
      <c r="I81" s="198"/>
      <c r="J81" s="199">
        <f>ROUND(I81*H81,2)</f>
        <v>0</v>
      </c>
      <c r="K81" s="195" t="s">
        <v>21</v>
      </c>
      <c r="L81" s="61"/>
      <c r="M81" s="200" t="s">
        <v>21</v>
      </c>
      <c r="N81" s="201" t="s">
        <v>41</v>
      </c>
      <c r="O81" s="42"/>
      <c r="P81" s="202">
        <f>O81*H81</f>
        <v>0</v>
      </c>
      <c r="Q81" s="202">
        <v>0</v>
      </c>
      <c r="R81" s="202">
        <f>Q81*H81</f>
        <v>0</v>
      </c>
      <c r="S81" s="202">
        <v>0</v>
      </c>
      <c r="T81" s="203">
        <f>S81*H81</f>
        <v>0</v>
      </c>
      <c r="AR81" s="24" t="s">
        <v>190</v>
      </c>
      <c r="AT81" s="24" t="s">
        <v>185</v>
      </c>
      <c r="AU81" s="24" t="s">
        <v>80</v>
      </c>
      <c r="AY81" s="24" t="s">
        <v>182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78</v>
      </c>
      <c r="BK81" s="204">
        <f>ROUND(I81*H81,2)</f>
        <v>0</v>
      </c>
      <c r="BL81" s="24" t="s">
        <v>190</v>
      </c>
      <c r="BM81" s="24" t="s">
        <v>955</v>
      </c>
    </row>
    <row r="82" spans="2:65" s="1" customFormat="1">
      <c r="B82" s="41"/>
      <c r="C82" s="63"/>
      <c r="D82" s="205" t="s">
        <v>192</v>
      </c>
      <c r="E82" s="63"/>
      <c r="F82" s="206" t="s">
        <v>953</v>
      </c>
      <c r="G82" s="63"/>
      <c r="H82" s="63"/>
      <c r="I82" s="164"/>
      <c r="J82" s="63"/>
      <c r="K82" s="63"/>
      <c r="L82" s="61"/>
      <c r="M82" s="261"/>
      <c r="N82" s="262"/>
      <c r="O82" s="262"/>
      <c r="P82" s="262"/>
      <c r="Q82" s="262"/>
      <c r="R82" s="262"/>
      <c r="S82" s="262"/>
      <c r="T82" s="263"/>
      <c r="AT82" s="24" t="s">
        <v>192</v>
      </c>
      <c r="AU82" s="24" t="s">
        <v>80</v>
      </c>
    </row>
    <row r="83" spans="2:65" s="1" customFormat="1" ht="6.95" customHeight="1">
      <c r="B83" s="56"/>
      <c r="C83" s="57"/>
      <c r="D83" s="57"/>
      <c r="E83" s="57"/>
      <c r="F83" s="57"/>
      <c r="G83" s="57"/>
      <c r="H83" s="57"/>
      <c r="I83" s="140"/>
      <c r="J83" s="57"/>
      <c r="K83" s="57"/>
      <c r="L83" s="61"/>
    </row>
  </sheetData>
  <sheetProtection algorithmName="SHA-512" hashValue="HmYPZooJJvGdSteXUs2qCMCBBJEI3HLTAUKivyLiuDHeIs3Xoxmj+bxk9JG/FMGr7i8IdvCiP07U1o8cMleOYA==" saltValue="kANyfFW8gdv2RSPYbQtW3PwlApCEFwRQzlveAw02jwPjuwJNLVpx1mAHhbtCoo5SDEUeQMlENhQ4QL7nTV3dzQ==" spinCount="100000" sheet="1" objects="1" scenarios="1" formatColumns="0" formatRows="0" autoFilter="0"/>
  <autoFilter ref="C77:K8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84" t="s">
        <v>94</v>
      </c>
      <c r="H1" s="384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89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5" t="str">
        <f>'Rekapitulace stavby 01'!K6</f>
        <v>Objekt Lékařské fakulty Univerzity Karlovy - Simulační centrum LF HK</v>
      </c>
      <c r="F7" s="386"/>
      <c r="G7" s="386"/>
      <c r="H7" s="386"/>
      <c r="I7" s="118"/>
      <c r="J7" s="29"/>
      <c r="K7" s="31"/>
    </row>
    <row r="8" spans="1:70" s="1" customFormat="1" ht="15">
      <c r="B8" s="41"/>
      <c r="C8" s="42"/>
      <c r="D8" s="37" t="s">
        <v>111</v>
      </c>
      <c r="E8" s="42"/>
      <c r="F8" s="42"/>
      <c r="G8" s="42"/>
      <c r="H8" s="42"/>
      <c r="I8" s="119"/>
      <c r="J8" s="42"/>
      <c r="K8" s="45"/>
    </row>
    <row r="9" spans="1:70" s="1" customFormat="1" ht="36.950000000000003" customHeight="1">
      <c r="B9" s="41"/>
      <c r="C9" s="42"/>
      <c r="D9" s="42"/>
      <c r="E9" s="387" t="s">
        <v>956</v>
      </c>
      <c r="F9" s="388"/>
      <c r="G9" s="388"/>
      <c r="H9" s="388"/>
      <c r="I9" s="119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9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20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20" t="s">
        <v>25</v>
      </c>
      <c r="J12" s="121" t="str">
        <f>'Rekapitulace stavby 01'!AN8</f>
        <v>30.04.2018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9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20" t="s">
        <v>28</v>
      </c>
      <c r="J14" s="35" t="str">
        <f>IF('Rekapitulace stavby 01'!AN10="","",'Rekapitulace stavby 01'!AN10)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 01'!E11="","",'Rekapitulace stavby 01'!E11)</f>
        <v xml:space="preserve"> </v>
      </c>
      <c r="F15" s="42"/>
      <c r="G15" s="42"/>
      <c r="H15" s="42"/>
      <c r="I15" s="120" t="s">
        <v>30</v>
      </c>
      <c r="J15" s="35" t="str">
        <f>IF('Rekapitulace stavby 01'!AN11="","",'Rekapitulace stavby 01'!AN11)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9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20" t="s">
        <v>28</v>
      </c>
      <c r="J17" s="35" t="str">
        <f>IF('Rekapitulace stavby 01'!AN13="Vyplň údaj","",IF('Rekapitulace stavby 01'!AN13="","",'Rekapitulace stavby 01'!AN13))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 01'!E14="Vyplň údaj","",IF('Rekapitulace stavby 01'!E14="","",'Rekapitulace stavby 01'!E14))</f>
        <v/>
      </c>
      <c r="F18" s="42"/>
      <c r="G18" s="42"/>
      <c r="H18" s="42"/>
      <c r="I18" s="120" t="s">
        <v>30</v>
      </c>
      <c r="J18" s="35" t="str">
        <f>IF('Rekapitulace stavby 01'!AN14="Vyplň údaj","",IF('Rekapitulace stavby 01'!AN14="","",'Rekapitulace stavby 01'!AN14))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9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20" t="s">
        <v>28</v>
      </c>
      <c r="J20" s="35" t="str">
        <f>IF('Rekapitulace stavby 01'!AN16="","",'Rekapitulace stavby 01'!AN16)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 01'!E17="","",'Rekapitulace stavby 01'!E17)</f>
        <v xml:space="preserve"> </v>
      </c>
      <c r="F21" s="42"/>
      <c r="G21" s="42"/>
      <c r="H21" s="42"/>
      <c r="I21" s="120" t="s">
        <v>30</v>
      </c>
      <c r="J21" s="35" t="str">
        <f>IF('Rekapitulace stavby 01'!AN17="","",'Rekapitulace stavby 01'!AN17)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9"/>
      <c r="J22" s="42"/>
      <c r="K22" s="45"/>
    </row>
    <row r="23" spans="2:11" s="1" customFormat="1" ht="14.45" customHeight="1">
      <c r="B23" s="41"/>
      <c r="C23" s="42"/>
      <c r="D23" s="37" t="s">
        <v>35</v>
      </c>
      <c r="E23" s="42"/>
      <c r="F23" s="42"/>
      <c r="G23" s="42"/>
      <c r="H23" s="42"/>
      <c r="I23" s="119"/>
      <c r="J23" s="42"/>
      <c r="K23" s="45"/>
    </row>
    <row r="24" spans="2:11" s="6" customFormat="1" ht="16.5" customHeight="1">
      <c r="B24" s="122"/>
      <c r="C24" s="123"/>
      <c r="D24" s="123"/>
      <c r="E24" s="349" t="s">
        <v>21</v>
      </c>
      <c r="F24" s="349"/>
      <c r="G24" s="349"/>
      <c r="H24" s="349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9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36</v>
      </c>
      <c r="E27" s="42"/>
      <c r="F27" s="42"/>
      <c r="G27" s="42"/>
      <c r="H27" s="42"/>
      <c r="I27" s="119"/>
      <c r="J27" s="129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30" t="s">
        <v>37</v>
      </c>
      <c r="J29" s="46" t="s">
        <v>39</v>
      </c>
      <c r="K29" s="45"/>
    </row>
    <row r="30" spans="2:11" s="1" customFormat="1" ht="14.45" customHeight="1">
      <c r="B30" s="41"/>
      <c r="C30" s="42"/>
      <c r="D30" s="49" t="s">
        <v>40</v>
      </c>
      <c r="E30" s="49" t="s">
        <v>41</v>
      </c>
      <c r="F30" s="131">
        <f>ROUND(SUM(BE78:BE82), 2)</f>
        <v>0</v>
      </c>
      <c r="G30" s="42"/>
      <c r="H30" s="42"/>
      <c r="I30" s="132">
        <v>0.21</v>
      </c>
      <c r="J30" s="131">
        <f>ROUND(ROUND((SUM(BE78:BE82)),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42</v>
      </c>
      <c r="F31" s="131">
        <f>ROUND(SUM(BF78:BF82), 2)</f>
        <v>0</v>
      </c>
      <c r="G31" s="42"/>
      <c r="H31" s="42"/>
      <c r="I31" s="132">
        <v>0.15</v>
      </c>
      <c r="J31" s="131">
        <f>ROUND(ROUND((SUM(BF78:BF82)),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43</v>
      </c>
      <c r="F32" s="131">
        <f>ROUND(SUM(BG78:BG82),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44</v>
      </c>
      <c r="F33" s="131">
        <f>ROUND(SUM(BH78:BH82),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45</v>
      </c>
      <c r="F34" s="131">
        <f>ROUND(SUM(BI78:BI82),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9"/>
      <c r="J35" s="42"/>
      <c r="K35" s="45"/>
    </row>
    <row r="36" spans="2:11" s="1" customFormat="1" ht="25.35" customHeight="1">
      <c r="B36" s="41"/>
      <c r="C36" s="133"/>
      <c r="D36" s="134" t="s">
        <v>46</v>
      </c>
      <c r="E36" s="79"/>
      <c r="F36" s="79"/>
      <c r="G36" s="135" t="s">
        <v>47</v>
      </c>
      <c r="H36" s="136" t="s">
        <v>48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30" t="s">
        <v>141</v>
      </c>
      <c r="D42" s="42"/>
      <c r="E42" s="42"/>
      <c r="F42" s="42"/>
      <c r="G42" s="42"/>
      <c r="H42" s="42"/>
      <c r="I42" s="119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9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9"/>
      <c r="J44" s="42"/>
      <c r="K44" s="45"/>
    </row>
    <row r="45" spans="2:11" s="1" customFormat="1" ht="16.5" customHeight="1">
      <c r="B45" s="41"/>
      <c r="C45" s="42"/>
      <c r="D45" s="42"/>
      <c r="E45" s="385" t="str">
        <f>E7</f>
        <v>Objekt Lékařské fakulty Univerzity Karlovy - Simulační centrum LF HK</v>
      </c>
      <c r="F45" s="386"/>
      <c r="G45" s="386"/>
      <c r="H45" s="386"/>
      <c r="I45" s="119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9"/>
      <c r="J46" s="42"/>
      <c r="K46" s="45"/>
    </row>
    <row r="47" spans="2:11" s="1" customFormat="1" ht="17.25" customHeight="1">
      <c r="B47" s="41"/>
      <c r="C47" s="42"/>
      <c r="D47" s="42"/>
      <c r="E47" s="387" t="str">
        <f>E9</f>
        <v>slp - Slaboproud</v>
      </c>
      <c r="F47" s="388"/>
      <c r="G47" s="388"/>
      <c r="H47" s="388"/>
      <c r="I47" s="119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9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Hradec Králové, Šimkova 870</v>
      </c>
      <c r="G49" s="42"/>
      <c r="H49" s="42"/>
      <c r="I49" s="120" t="s">
        <v>25</v>
      </c>
      <c r="J49" s="121" t="str">
        <f>IF(J12="","",J12)</f>
        <v>30.04.2018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9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20" t="s">
        <v>33</v>
      </c>
      <c r="J51" s="349" t="str">
        <f>E21</f>
        <v xml:space="preserve"> 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9"/>
      <c r="J52" s="380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9"/>
      <c r="J53" s="42"/>
      <c r="K53" s="45"/>
    </row>
    <row r="54" spans="2:47" s="1" customFormat="1" ht="29.25" customHeight="1">
      <c r="B54" s="41"/>
      <c r="C54" s="145" t="s">
        <v>142</v>
      </c>
      <c r="D54" s="133"/>
      <c r="E54" s="133"/>
      <c r="F54" s="133"/>
      <c r="G54" s="133"/>
      <c r="H54" s="133"/>
      <c r="I54" s="146"/>
      <c r="J54" s="147" t="s">
        <v>143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9"/>
      <c r="J55" s="42"/>
      <c r="K55" s="45"/>
    </row>
    <row r="56" spans="2:47" s="1" customFormat="1" ht="29.25" customHeight="1">
      <c r="B56" s="41"/>
      <c r="C56" s="149" t="s">
        <v>144</v>
      </c>
      <c r="D56" s="42"/>
      <c r="E56" s="42"/>
      <c r="F56" s="42"/>
      <c r="G56" s="42"/>
      <c r="H56" s="42"/>
      <c r="I56" s="119"/>
      <c r="J56" s="129">
        <f>J78</f>
        <v>0</v>
      </c>
      <c r="K56" s="45"/>
      <c r="AU56" s="24" t="s">
        <v>145</v>
      </c>
    </row>
    <row r="57" spans="2:47" s="7" customFormat="1" ht="24.95" customHeight="1">
      <c r="B57" s="150"/>
      <c r="C57" s="151"/>
      <c r="D57" s="152" t="s">
        <v>146</v>
      </c>
      <c r="E57" s="153"/>
      <c r="F57" s="153"/>
      <c r="G57" s="153"/>
      <c r="H57" s="153"/>
      <c r="I57" s="154"/>
      <c r="J57" s="155">
        <f>J79</f>
        <v>0</v>
      </c>
      <c r="K57" s="156"/>
    </row>
    <row r="58" spans="2:47" s="8" customFormat="1" ht="19.899999999999999" customHeight="1">
      <c r="B58" s="157"/>
      <c r="C58" s="158"/>
      <c r="D58" s="159" t="s">
        <v>951</v>
      </c>
      <c r="E58" s="160"/>
      <c r="F58" s="160"/>
      <c r="G58" s="160"/>
      <c r="H58" s="160"/>
      <c r="I58" s="161"/>
      <c r="J58" s="162">
        <f>J80</f>
        <v>0</v>
      </c>
      <c r="K58" s="163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9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40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3"/>
      <c r="J64" s="60"/>
      <c r="K64" s="60"/>
      <c r="L64" s="61"/>
    </row>
    <row r="65" spans="2:63" s="1" customFormat="1" ht="36.950000000000003" customHeight="1">
      <c r="B65" s="41"/>
      <c r="C65" s="62" t="s">
        <v>166</v>
      </c>
      <c r="D65" s="63"/>
      <c r="E65" s="63"/>
      <c r="F65" s="63"/>
      <c r="G65" s="63"/>
      <c r="H65" s="63"/>
      <c r="I65" s="164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4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4"/>
      <c r="J67" s="63"/>
      <c r="K67" s="63"/>
      <c r="L67" s="61"/>
    </row>
    <row r="68" spans="2:63" s="1" customFormat="1" ht="16.5" customHeight="1">
      <c r="B68" s="41"/>
      <c r="C68" s="63"/>
      <c r="D68" s="63"/>
      <c r="E68" s="381" t="str">
        <f>E7</f>
        <v>Objekt Lékařské fakulty Univerzity Karlovy - Simulační centrum LF HK</v>
      </c>
      <c r="F68" s="382"/>
      <c r="G68" s="382"/>
      <c r="H68" s="382"/>
      <c r="I68" s="164"/>
      <c r="J68" s="63"/>
      <c r="K68" s="63"/>
      <c r="L68" s="61"/>
    </row>
    <row r="69" spans="2:63" s="1" customFormat="1" ht="14.45" customHeight="1">
      <c r="B69" s="41"/>
      <c r="C69" s="65" t="s">
        <v>111</v>
      </c>
      <c r="D69" s="63"/>
      <c r="E69" s="63"/>
      <c r="F69" s="63"/>
      <c r="G69" s="63"/>
      <c r="H69" s="63"/>
      <c r="I69" s="164"/>
      <c r="J69" s="63"/>
      <c r="K69" s="63"/>
      <c r="L69" s="61"/>
    </row>
    <row r="70" spans="2:63" s="1" customFormat="1" ht="17.25" customHeight="1">
      <c r="B70" s="41"/>
      <c r="C70" s="63"/>
      <c r="D70" s="63"/>
      <c r="E70" s="360" t="str">
        <f>E9</f>
        <v>slp - Slaboproud</v>
      </c>
      <c r="F70" s="383"/>
      <c r="G70" s="383"/>
      <c r="H70" s="383"/>
      <c r="I70" s="164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4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5" t="str">
        <f>F12</f>
        <v>Hradec Králové, Šimkova 870</v>
      </c>
      <c r="G72" s="63"/>
      <c r="H72" s="63"/>
      <c r="I72" s="166" t="s">
        <v>25</v>
      </c>
      <c r="J72" s="73" t="str">
        <f>IF(J12="","",J12)</f>
        <v>30.04.2018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4"/>
      <c r="J73" s="63"/>
      <c r="K73" s="63"/>
      <c r="L73" s="61"/>
    </row>
    <row r="74" spans="2:63" s="1" customFormat="1" ht="15">
      <c r="B74" s="41"/>
      <c r="C74" s="65" t="s">
        <v>27</v>
      </c>
      <c r="D74" s="63"/>
      <c r="E74" s="63"/>
      <c r="F74" s="165" t="str">
        <f>E15</f>
        <v xml:space="preserve"> </v>
      </c>
      <c r="G74" s="63"/>
      <c r="H74" s="63"/>
      <c r="I74" s="166" t="s">
        <v>33</v>
      </c>
      <c r="J74" s="165" t="str">
        <f>E21</f>
        <v xml:space="preserve"> 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5" t="str">
        <f>IF(E18="","",E18)</f>
        <v/>
      </c>
      <c r="G75" s="63"/>
      <c r="H75" s="63"/>
      <c r="I75" s="164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4"/>
      <c r="J76" s="63"/>
      <c r="K76" s="63"/>
      <c r="L76" s="61"/>
    </row>
    <row r="77" spans="2:63" s="9" customFormat="1" ht="29.25" customHeight="1">
      <c r="B77" s="167"/>
      <c r="C77" s="168" t="s">
        <v>167</v>
      </c>
      <c r="D77" s="169" t="s">
        <v>55</v>
      </c>
      <c r="E77" s="169" t="s">
        <v>51</v>
      </c>
      <c r="F77" s="169" t="s">
        <v>168</v>
      </c>
      <c r="G77" s="169" t="s">
        <v>169</v>
      </c>
      <c r="H77" s="169" t="s">
        <v>170</v>
      </c>
      <c r="I77" s="170" t="s">
        <v>171</v>
      </c>
      <c r="J77" s="169" t="s">
        <v>143</v>
      </c>
      <c r="K77" s="171" t="s">
        <v>172</v>
      </c>
      <c r="L77" s="172"/>
      <c r="M77" s="81" t="s">
        <v>173</v>
      </c>
      <c r="N77" s="82" t="s">
        <v>40</v>
      </c>
      <c r="O77" s="82" t="s">
        <v>174</v>
      </c>
      <c r="P77" s="82" t="s">
        <v>175</v>
      </c>
      <c r="Q77" s="82" t="s">
        <v>176</v>
      </c>
      <c r="R77" s="82" t="s">
        <v>177</v>
      </c>
      <c r="S77" s="82" t="s">
        <v>178</v>
      </c>
      <c r="T77" s="83" t="s">
        <v>179</v>
      </c>
    </row>
    <row r="78" spans="2:63" s="1" customFormat="1" ht="29.25" customHeight="1">
      <c r="B78" s="41"/>
      <c r="C78" s="87" t="s">
        <v>144</v>
      </c>
      <c r="D78" s="63"/>
      <c r="E78" s="63"/>
      <c r="F78" s="63"/>
      <c r="G78" s="63"/>
      <c r="H78" s="63"/>
      <c r="I78" s="164"/>
      <c r="J78" s="173">
        <f>BK78</f>
        <v>0</v>
      </c>
      <c r="K78" s="63"/>
      <c r="L78" s="61"/>
      <c r="M78" s="84"/>
      <c r="N78" s="85"/>
      <c r="O78" s="85"/>
      <c r="P78" s="174">
        <f>P79</f>
        <v>0</v>
      </c>
      <c r="Q78" s="85"/>
      <c r="R78" s="174">
        <f>R79</f>
        <v>0</v>
      </c>
      <c r="S78" s="85"/>
      <c r="T78" s="175">
        <f>T79</f>
        <v>0</v>
      </c>
      <c r="AT78" s="24" t="s">
        <v>69</v>
      </c>
      <c r="AU78" s="24" t="s">
        <v>145</v>
      </c>
      <c r="BK78" s="176">
        <f>BK79</f>
        <v>0</v>
      </c>
    </row>
    <row r="79" spans="2:63" s="10" customFormat="1" ht="37.35" customHeight="1">
      <c r="B79" s="177"/>
      <c r="C79" s="178"/>
      <c r="D79" s="179" t="s">
        <v>69</v>
      </c>
      <c r="E79" s="180" t="s">
        <v>180</v>
      </c>
      <c r="F79" s="180" t="s">
        <v>181</v>
      </c>
      <c r="G79" s="178"/>
      <c r="H79" s="178"/>
      <c r="I79" s="181"/>
      <c r="J79" s="182">
        <f>BK79</f>
        <v>0</v>
      </c>
      <c r="K79" s="178"/>
      <c r="L79" s="183"/>
      <c r="M79" s="184"/>
      <c r="N79" s="185"/>
      <c r="O79" s="185"/>
      <c r="P79" s="186">
        <f>P80</f>
        <v>0</v>
      </c>
      <c r="Q79" s="185"/>
      <c r="R79" s="186">
        <f>R80</f>
        <v>0</v>
      </c>
      <c r="S79" s="185"/>
      <c r="T79" s="187">
        <f>T80</f>
        <v>0</v>
      </c>
      <c r="AR79" s="188" t="s">
        <v>78</v>
      </c>
      <c r="AT79" s="189" t="s">
        <v>69</v>
      </c>
      <c r="AU79" s="189" t="s">
        <v>70</v>
      </c>
      <c r="AY79" s="188" t="s">
        <v>182</v>
      </c>
      <c r="BK79" s="190">
        <f>BK80</f>
        <v>0</v>
      </c>
    </row>
    <row r="80" spans="2:63" s="10" customFormat="1" ht="19.899999999999999" customHeight="1">
      <c r="B80" s="177"/>
      <c r="C80" s="178"/>
      <c r="D80" s="179" t="s">
        <v>69</v>
      </c>
      <c r="E80" s="191" t="s">
        <v>237</v>
      </c>
      <c r="F80" s="191" t="s">
        <v>952</v>
      </c>
      <c r="G80" s="178"/>
      <c r="H80" s="178"/>
      <c r="I80" s="181"/>
      <c r="J80" s="192">
        <f>BK80</f>
        <v>0</v>
      </c>
      <c r="K80" s="178"/>
      <c r="L80" s="183"/>
      <c r="M80" s="184"/>
      <c r="N80" s="185"/>
      <c r="O80" s="185"/>
      <c r="P80" s="186">
        <f>SUM(P81:P82)</f>
        <v>0</v>
      </c>
      <c r="Q80" s="185"/>
      <c r="R80" s="186">
        <f>SUM(R81:R82)</f>
        <v>0</v>
      </c>
      <c r="S80" s="185"/>
      <c r="T80" s="187">
        <f>SUM(T81:T82)</f>
        <v>0</v>
      </c>
      <c r="AR80" s="188" t="s">
        <v>78</v>
      </c>
      <c r="AT80" s="189" t="s">
        <v>69</v>
      </c>
      <c r="AU80" s="189" t="s">
        <v>78</v>
      </c>
      <c r="AY80" s="188" t="s">
        <v>182</v>
      </c>
      <c r="BK80" s="190">
        <f>SUM(BK81:BK82)</f>
        <v>0</v>
      </c>
    </row>
    <row r="81" spans="2:65" s="1" customFormat="1" ht="16.5" customHeight="1">
      <c r="B81" s="41"/>
      <c r="C81" s="193" t="s">
        <v>78</v>
      </c>
      <c r="D81" s="193" t="s">
        <v>185</v>
      </c>
      <c r="E81" s="194" t="s">
        <v>273</v>
      </c>
      <c r="F81" s="195" t="s">
        <v>957</v>
      </c>
      <c r="G81" s="196" t="s">
        <v>954</v>
      </c>
      <c r="H81" s="197">
        <v>1</v>
      </c>
      <c r="I81" s="198"/>
      <c r="J81" s="199">
        <f>ROUND(I81*H81,2)</f>
        <v>0</v>
      </c>
      <c r="K81" s="195" t="s">
        <v>21</v>
      </c>
      <c r="L81" s="61"/>
      <c r="M81" s="200" t="s">
        <v>21</v>
      </c>
      <c r="N81" s="201" t="s">
        <v>41</v>
      </c>
      <c r="O81" s="42"/>
      <c r="P81" s="202">
        <f>O81*H81</f>
        <v>0</v>
      </c>
      <c r="Q81" s="202">
        <v>0</v>
      </c>
      <c r="R81" s="202">
        <f>Q81*H81</f>
        <v>0</v>
      </c>
      <c r="S81" s="202">
        <v>0</v>
      </c>
      <c r="T81" s="203">
        <f>S81*H81</f>
        <v>0</v>
      </c>
      <c r="AR81" s="24" t="s">
        <v>190</v>
      </c>
      <c r="AT81" s="24" t="s">
        <v>185</v>
      </c>
      <c r="AU81" s="24" t="s">
        <v>80</v>
      </c>
      <c r="AY81" s="24" t="s">
        <v>182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78</v>
      </c>
      <c r="BK81" s="204">
        <f>ROUND(I81*H81,2)</f>
        <v>0</v>
      </c>
      <c r="BL81" s="24" t="s">
        <v>190</v>
      </c>
      <c r="BM81" s="24" t="s">
        <v>958</v>
      </c>
    </row>
    <row r="82" spans="2:65" s="1" customFormat="1">
      <c r="B82" s="41"/>
      <c r="C82" s="63"/>
      <c r="D82" s="205" t="s">
        <v>192</v>
      </c>
      <c r="E82" s="63"/>
      <c r="F82" s="206" t="s">
        <v>957</v>
      </c>
      <c r="G82" s="63"/>
      <c r="H82" s="63"/>
      <c r="I82" s="164"/>
      <c r="J82" s="63"/>
      <c r="K82" s="63"/>
      <c r="L82" s="61"/>
      <c r="M82" s="261"/>
      <c r="N82" s="262"/>
      <c r="O82" s="262"/>
      <c r="P82" s="262"/>
      <c r="Q82" s="262"/>
      <c r="R82" s="262"/>
      <c r="S82" s="262"/>
      <c r="T82" s="263"/>
      <c r="AT82" s="24" t="s">
        <v>192</v>
      </c>
      <c r="AU82" s="24" t="s">
        <v>80</v>
      </c>
    </row>
    <row r="83" spans="2:65" s="1" customFormat="1" ht="6.95" customHeight="1">
      <c r="B83" s="56"/>
      <c r="C83" s="57"/>
      <c r="D83" s="57"/>
      <c r="E83" s="57"/>
      <c r="F83" s="57"/>
      <c r="G83" s="57"/>
      <c r="H83" s="57"/>
      <c r="I83" s="140"/>
      <c r="J83" s="57"/>
      <c r="K83" s="57"/>
      <c r="L83" s="61"/>
    </row>
  </sheetData>
  <sheetProtection algorithmName="SHA-512" hashValue="yzkPihoTpbgGflA/I1DD6FpDA+D11tBPrwwZFfG1Yz9oI0Qz7NvA/LeaFCA9PXqZg8tU0VLojZ8WULH87Uzfnw==" saltValue="RU9tppRQyaEL1SN1zSwhkt1+LLvMozbDs+oOIDCdhtQ2rrbuN/82vHCwdFZEKGyxDQ6gfpXVgTUYSqqA7IYi4Q==" spinCount="100000" sheet="1" objects="1" scenarios="1" formatColumns="0" formatRows="0" autoFilter="0"/>
  <autoFilter ref="C77:K8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84" t="s">
        <v>94</v>
      </c>
      <c r="H1" s="384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92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5" t="str">
        <f>'Rekapitulace stavby 01'!K6</f>
        <v>Objekt Lékařské fakulty Univerzity Karlovy - Simulační centrum LF HK</v>
      </c>
      <c r="F7" s="386"/>
      <c r="G7" s="386"/>
      <c r="H7" s="386"/>
      <c r="I7" s="118"/>
      <c r="J7" s="29"/>
      <c r="K7" s="31"/>
    </row>
    <row r="8" spans="1:70" s="1" customFormat="1" ht="15">
      <c r="B8" s="41"/>
      <c r="C8" s="42"/>
      <c r="D8" s="37" t="s">
        <v>111</v>
      </c>
      <c r="E8" s="42"/>
      <c r="F8" s="42"/>
      <c r="G8" s="42"/>
      <c r="H8" s="42"/>
      <c r="I8" s="119"/>
      <c r="J8" s="42"/>
      <c r="K8" s="45"/>
    </row>
    <row r="9" spans="1:70" s="1" customFormat="1" ht="36.950000000000003" customHeight="1">
      <c r="B9" s="41"/>
      <c r="C9" s="42"/>
      <c r="D9" s="42"/>
      <c r="E9" s="387" t="s">
        <v>959</v>
      </c>
      <c r="F9" s="388"/>
      <c r="G9" s="388"/>
      <c r="H9" s="388"/>
      <c r="I9" s="119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9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20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20" t="s">
        <v>25</v>
      </c>
      <c r="J12" s="121" t="str">
        <f>'Rekapitulace stavby 01'!AN8</f>
        <v>30.04.2018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9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20" t="s">
        <v>28</v>
      </c>
      <c r="J14" s="35" t="str">
        <f>IF('Rekapitulace stavby 01'!AN10="","",'Rekapitulace stavby 01'!AN10)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 01'!E11="","",'Rekapitulace stavby 01'!E11)</f>
        <v xml:space="preserve"> </v>
      </c>
      <c r="F15" s="42"/>
      <c r="G15" s="42"/>
      <c r="H15" s="42"/>
      <c r="I15" s="120" t="s">
        <v>30</v>
      </c>
      <c r="J15" s="35" t="str">
        <f>IF('Rekapitulace stavby 01'!AN11="","",'Rekapitulace stavby 01'!AN11)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9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20" t="s">
        <v>28</v>
      </c>
      <c r="J17" s="35" t="str">
        <f>IF('Rekapitulace stavby 01'!AN13="Vyplň údaj","",IF('Rekapitulace stavby 01'!AN13="","",'Rekapitulace stavby 01'!AN13))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 01'!E14="Vyplň údaj","",IF('Rekapitulace stavby 01'!E14="","",'Rekapitulace stavby 01'!E14))</f>
        <v/>
      </c>
      <c r="F18" s="42"/>
      <c r="G18" s="42"/>
      <c r="H18" s="42"/>
      <c r="I18" s="120" t="s">
        <v>30</v>
      </c>
      <c r="J18" s="35" t="str">
        <f>IF('Rekapitulace stavby 01'!AN14="Vyplň údaj","",IF('Rekapitulace stavby 01'!AN14="","",'Rekapitulace stavby 01'!AN14))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9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20" t="s">
        <v>28</v>
      </c>
      <c r="J20" s="35" t="str">
        <f>IF('Rekapitulace stavby 01'!AN16="","",'Rekapitulace stavby 01'!AN16)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 01'!E17="","",'Rekapitulace stavby 01'!E17)</f>
        <v xml:space="preserve"> </v>
      </c>
      <c r="F21" s="42"/>
      <c r="G21" s="42"/>
      <c r="H21" s="42"/>
      <c r="I21" s="120" t="s">
        <v>30</v>
      </c>
      <c r="J21" s="35" t="str">
        <f>IF('Rekapitulace stavby 01'!AN17="","",'Rekapitulace stavby 01'!AN17)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9"/>
      <c r="J22" s="42"/>
      <c r="K22" s="45"/>
    </row>
    <row r="23" spans="2:11" s="1" customFormat="1" ht="14.45" customHeight="1">
      <c r="B23" s="41"/>
      <c r="C23" s="42"/>
      <c r="D23" s="37" t="s">
        <v>35</v>
      </c>
      <c r="E23" s="42"/>
      <c r="F23" s="42"/>
      <c r="G23" s="42"/>
      <c r="H23" s="42"/>
      <c r="I23" s="119"/>
      <c r="J23" s="42"/>
      <c r="K23" s="45"/>
    </row>
    <row r="24" spans="2:11" s="6" customFormat="1" ht="16.5" customHeight="1">
      <c r="B24" s="122"/>
      <c r="C24" s="123"/>
      <c r="D24" s="123"/>
      <c r="E24" s="349" t="s">
        <v>21</v>
      </c>
      <c r="F24" s="349"/>
      <c r="G24" s="349"/>
      <c r="H24" s="349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9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36</v>
      </c>
      <c r="E27" s="42"/>
      <c r="F27" s="42"/>
      <c r="G27" s="42"/>
      <c r="H27" s="42"/>
      <c r="I27" s="119"/>
      <c r="J27" s="129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30" t="s">
        <v>37</v>
      </c>
      <c r="J29" s="46" t="s">
        <v>39</v>
      </c>
      <c r="K29" s="45"/>
    </row>
    <row r="30" spans="2:11" s="1" customFormat="1" ht="14.45" customHeight="1">
      <c r="B30" s="41"/>
      <c r="C30" s="42"/>
      <c r="D30" s="49" t="s">
        <v>40</v>
      </c>
      <c r="E30" s="49" t="s">
        <v>41</v>
      </c>
      <c r="F30" s="131">
        <f>ROUND(SUM(BE82:BE100), 2)</f>
        <v>0</v>
      </c>
      <c r="G30" s="42"/>
      <c r="H30" s="42"/>
      <c r="I30" s="132">
        <v>0.21</v>
      </c>
      <c r="J30" s="131">
        <f>ROUND(ROUND((SUM(BE82:BE100)),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42</v>
      </c>
      <c r="F31" s="131">
        <f>ROUND(SUM(BF82:BF100), 2)</f>
        <v>0</v>
      </c>
      <c r="G31" s="42"/>
      <c r="H31" s="42"/>
      <c r="I31" s="132">
        <v>0.15</v>
      </c>
      <c r="J31" s="131">
        <f>ROUND(ROUND((SUM(BF82:BF100)),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43</v>
      </c>
      <c r="F32" s="131">
        <f>ROUND(SUM(BG82:BG100),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44</v>
      </c>
      <c r="F33" s="131">
        <f>ROUND(SUM(BH82:BH100),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45</v>
      </c>
      <c r="F34" s="131">
        <f>ROUND(SUM(BI82:BI100),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9"/>
      <c r="J35" s="42"/>
      <c r="K35" s="45"/>
    </row>
    <row r="36" spans="2:11" s="1" customFormat="1" ht="25.35" customHeight="1">
      <c r="B36" s="41"/>
      <c r="C36" s="133"/>
      <c r="D36" s="134" t="s">
        <v>46</v>
      </c>
      <c r="E36" s="79"/>
      <c r="F36" s="79"/>
      <c r="G36" s="135" t="s">
        <v>47</v>
      </c>
      <c r="H36" s="136" t="s">
        <v>48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30" t="s">
        <v>141</v>
      </c>
      <c r="D42" s="42"/>
      <c r="E42" s="42"/>
      <c r="F42" s="42"/>
      <c r="G42" s="42"/>
      <c r="H42" s="42"/>
      <c r="I42" s="119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9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9"/>
      <c r="J44" s="42"/>
      <c r="K44" s="45"/>
    </row>
    <row r="45" spans="2:11" s="1" customFormat="1" ht="16.5" customHeight="1">
      <c r="B45" s="41"/>
      <c r="C45" s="42"/>
      <c r="D45" s="42"/>
      <c r="E45" s="385" t="str">
        <f>E7</f>
        <v>Objekt Lékařské fakulty Univerzity Karlovy - Simulační centrum LF HK</v>
      </c>
      <c r="F45" s="386"/>
      <c r="G45" s="386"/>
      <c r="H45" s="386"/>
      <c r="I45" s="119"/>
      <c r="J45" s="42"/>
      <c r="K45" s="45"/>
    </row>
    <row r="46" spans="2:11" s="1" customFormat="1" ht="14.45" customHeight="1">
      <c r="B46" s="41"/>
      <c r="C46" s="37" t="s">
        <v>111</v>
      </c>
      <c r="D46" s="42"/>
      <c r="E46" s="42"/>
      <c r="F46" s="42"/>
      <c r="G46" s="42"/>
      <c r="H46" s="42"/>
      <c r="I46" s="119"/>
      <c r="J46" s="42"/>
      <c r="K46" s="45"/>
    </row>
    <row r="47" spans="2:11" s="1" customFormat="1" ht="17.25" customHeight="1">
      <c r="B47" s="41"/>
      <c r="C47" s="42"/>
      <c r="D47" s="42"/>
      <c r="E47" s="387" t="str">
        <f>E9</f>
        <v>vrn - Vedlejší a ostatní náklady</v>
      </c>
      <c r="F47" s="388"/>
      <c r="G47" s="388"/>
      <c r="H47" s="388"/>
      <c r="I47" s="119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9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Hradec Králové, Šimkova 870</v>
      </c>
      <c r="G49" s="42"/>
      <c r="H49" s="42"/>
      <c r="I49" s="120" t="s">
        <v>25</v>
      </c>
      <c r="J49" s="121" t="str">
        <f>IF(J12="","",J12)</f>
        <v>30.04.2018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9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20" t="s">
        <v>33</v>
      </c>
      <c r="J51" s="349" t="str">
        <f>E21</f>
        <v xml:space="preserve"> 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9"/>
      <c r="J52" s="380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9"/>
      <c r="J53" s="42"/>
      <c r="K53" s="45"/>
    </row>
    <row r="54" spans="2:47" s="1" customFormat="1" ht="29.25" customHeight="1">
      <c r="B54" s="41"/>
      <c r="C54" s="145" t="s">
        <v>142</v>
      </c>
      <c r="D54" s="133"/>
      <c r="E54" s="133"/>
      <c r="F54" s="133"/>
      <c r="G54" s="133"/>
      <c r="H54" s="133"/>
      <c r="I54" s="146"/>
      <c r="J54" s="147" t="s">
        <v>143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9"/>
      <c r="J55" s="42"/>
      <c r="K55" s="45"/>
    </row>
    <row r="56" spans="2:47" s="1" customFormat="1" ht="29.25" customHeight="1">
      <c r="B56" s="41"/>
      <c r="C56" s="149" t="s">
        <v>144</v>
      </c>
      <c r="D56" s="42"/>
      <c r="E56" s="42"/>
      <c r="F56" s="42"/>
      <c r="G56" s="42"/>
      <c r="H56" s="42"/>
      <c r="I56" s="119"/>
      <c r="J56" s="129">
        <f>J82</f>
        <v>0</v>
      </c>
      <c r="K56" s="45"/>
      <c r="AU56" s="24" t="s">
        <v>145</v>
      </c>
    </row>
    <row r="57" spans="2:47" s="7" customFormat="1" ht="24.95" customHeight="1">
      <c r="B57" s="150"/>
      <c r="C57" s="151"/>
      <c r="D57" s="152" t="s">
        <v>960</v>
      </c>
      <c r="E57" s="153"/>
      <c r="F57" s="153"/>
      <c r="G57" s="153"/>
      <c r="H57" s="153"/>
      <c r="I57" s="154"/>
      <c r="J57" s="155">
        <f>J83</f>
        <v>0</v>
      </c>
      <c r="K57" s="156"/>
    </row>
    <row r="58" spans="2:47" s="8" customFormat="1" ht="19.899999999999999" customHeight="1">
      <c r="B58" s="157"/>
      <c r="C58" s="158"/>
      <c r="D58" s="159" t="s">
        <v>961</v>
      </c>
      <c r="E58" s="160"/>
      <c r="F58" s="160"/>
      <c r="G58" s="160"/>
      <c r="H58" s="160"/>
      <c r="I58" s="161"/>
      <c r="J58" s="162">
        <f>J84</f>
        <v>0</v>
      </c>
      <c r="K58" s="163"/>
    </row>
    <row r="59" spans="2:47" s="8" customFormat="1" ht="19.899999999999999" customHeight="1">
      <c r="B59" s="157"/>
      <c r="C59" s="158"/>
      <c r="D59" s="159" t="s">
        <v>962</v>
      </c>
      <c r="E59" s="160"/>
      <c r="F59" s="160"/>
      <c r="G59" s="160"/>
      <c r="H59" s="160"/>
      <c r="I59" s="161"/>
      <c r="J59" s="162">
        <f>J87</f>
        <v>0</v>
      </c>
      <c r="K59" s="163"/>
    </row>
    <row r="60" spans="2:47" s="8" customFormat="1" ht="19.899999999999999" customHeight="1">
      <c r="B60" s="157"/>
      <c r="C60" s="158"/>
      <c r="D60" s="159" t="s">
        <v>963</v>
      </c>
      <c r="E60" s="160"/>
      <c r="F60" s="160"/>
      <c r="G60" s="160"/>
      <c r="H60" s="160"/>
      <c r="I60" s="161"/>
      <c r="J60" s="162">
        <f>J90</f>
        <v>0</v>
      </c>
      <c r="K60" s="163"/>
    </row>
    <row r="61" spans="2:47" s="8" customFormat="1" ht="14.85" customHeight="1">
      <c r="B61" s="157"/>
      <c r="C61" s="158"/>
      <c r="D61" s="159" t="s">
        <v>964</v>
      </c>
      <c r="E61" s="160"/>
      <c r="F61" s="160"/>
      <c r="G61" s="160"/>
      <c r="H61" s="160"/>
      <c r="I61" s="161"/>
      <c r="J61" s="162">
        <f>J93</f>
        <v>0</v>
      </c>
      <c r="K61" s="163"/>
    </row>
    <row r="62" spans="2:47" s="8" customFormat="1" ht="19.899999999999999" customHeight="1">
      <c r="B62" s="157"/>
      <c r="C62" s="158"/>
      <c r="D62" s="159" t="s">
        <v>965</v>
      </c>
      <c r="E62" s="160"/>
      <c r="F62" s="160"/>
      <c r="G62" s="160"/>
      <c r="H62" s="160"/>
      <c r="I62" s="161"/>
      <c r="J62" s="162">
        <f>J96</f>
        <v>0</v>
      </c>
      <c r="K62" s="163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9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40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3"/>
      <c r="J68" s="60"/>
      <c r="K68" s="60"/>
      <c r="L68" s="61"/>
    </row>
    <row r="69" spans="2:12" s="1" customFormat="1" ht="36.950000000000003" customHeight="1">
      <c r="B69" s="41"/>
      <c r="C69" s="62" t="s">
        <v>166</v>
      </c>
      <c r="D69" s="63"/>
      <c r="E69" s="63"/>
      <c r="F69" s="63"/>
      <c r="G69" s="63"/>
      <c r="H69" s="63"/>
      <c r="I69" s="164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4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4"/>
      <c r="J71" s="63"/>
      <c r="K71" s="63"/>
      <c r="L71" s="61"/>
    </row>
    <row r="72" spans="2:12" s="1" customFormat="1" ht="16.5" customHeight="1">
      <c r="B72" s="41"/>
      <c r="C72" s="63"/>
      <c r="D72" s="63"/>
      <c r="E72" s="381" t="str">
        <f>E7</f>
        <v>Objekt Lékařské fakulty Univerzity Karlovy - Simulační centrum LF HK</v>
      </c>
      <c r="F72" s="382"/>
      <c r="G72" s="382"/>
      <c r="H72" s="382"/>
      <c r="I72" s="164"/>
      <c r="J72" s="63"/>
      <c r="K72" s="63"/>
      <c r="L72" s="61"/>
    </row>
    <row r="73" spans="2:12" s="1" customFormat="1" ht="14.45" customHeight="1">
      <c r="B73" s="41"/>
      <c r="C73" s="65" t="s">
        <v>111</v>
      </c>
      <c r="D73" s="63"/>
      <c r="E73" s="63"/>
      <c r="F73" s="63"/>
      <c r="G73" s="63"/>
      <c r="H73" s="63"/>
      <c r="I73" s="164"/>
      <c r="J73" s="63"/>
      <c r="K73" s="63"/>
      <c r="L73" s="61"/>
    </row>
    <row r="74" spans="2:12" s="1" customFormat="1" ht="17.25" customHeight="1">
      <c r="B74" s="41"/>
      <c r="C74" s="63"/>
      <c r="D74" s="63"/>
      <c r="E74" s="360" t="str">
        <f>E9</f>
        <v>vrn - Vedlejší a ostatní náklady</v>
      </c>
      <c r="F74" s="383"/>
      <c r="G74" s="383"/>
      <c r="H74" s="383"/>
      <c r="I74" s="164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4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5" t="str">
        <f>F12</f>
        <v>Hradec Králové, Šimkova 870</v>
      </c>
      <c r="G76" s="63"/>
      <c r="H76" s="63"/>
      <c r="I76" s="166" t="s">
        <v>25</v>
      </c>
      <c r="J76" s="73" t="str">
        <f>IF(J12="","",J12)</f>
        <v>30.04.2018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4"/>
      <c r="J77" s="63"/>
      <c r="K77" s="63"/>
      <c r="L77" s="61"/>
    </row>
    <row r="78" spans="2:12" s="1" customFormat="1" ht="15">
      <c r="B78" s="41"/>
      <c r="C78" s="65" t="s">
        <v>27</v>
      </c>
      <c r="D78" s="63"/>
      <c r="E78" s="63"/>
      <c r="F78" s="165" t="str">
        <f>E15</f>
        <v xml:space="preserve"> </v>
      </c>
      <c r="G78" s="63"/>
      <c r="H78" s="63"/>
      <c r="I78" s="166" t="s">
        <v>33</v>
      </c>
      <c r="J78" s="165" t="str">
        <f>E21</f>
        <v xml:space="preserve"> </v>
      </c>
      <c r="K78" s="63"/>
      <c r="L78" s="61"/>
    </row>
    <row r="79" spans="2:12" s="1" customFormat="1" ht="14.45" customHeight="1">
      <c r="B79" s="41"/>
      <c r="C79" s="65" t="s">
        <v>31</v>
      </c>
      <c r="D79" s="63"/>
      <c r="E79" s="63"/>
      <c r="F79" s="165" t="str">
        <f>IF(E18="","",E18)</f>
        <v/>
      </c>
      <c r="G79" s="63"/>
      <c r="H79" s="63"/>
      <c r="I79" s="164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4"/>
      <c r="J80" s="63"/>
      <c r="K80" s="63"/>
      <c r="L80" s="61"/>
    </row>
    <row r="81" spans="2:65" s="9" customFormat="1" ht="29.25" customHeight="1">
      <c r="B81" s="167"/>
      <c r="C81" s="168" t="s">
        <v>167</v>
      </c>
      <c r="D81" s="169" t="s">
        <v>55</v>
      </c>
      <c r="E81" s="169" t="s">
        <v>51</v>
      </c>
      <c r="F81" s="169" t="s">
        <v>168</v>
      </c>
      <c r="G81" s="169" t="s">
        <v>169</v>
      </c>
      <c r="H81" s="169" t="s">
        <v>170</v>
      </c>
      <c r="I81" s="170" t="s">
        <v>171</v>
      </c>
      <c r="J81" s="169" t="s">
        <v>143</v>
      </c>
      <c r="K81" s="171" t="s">
        <v>172</v>
      </c>
      <c r="L81" s="172"/>
      <c r="M81" s="81" t="s">
        <v>173</v>
      </c>
      <c r="N81" s="82" t="s">
        <v>40</v>
      </c>
      <c r="O81" s="82" t="s">
        <v>174</v>
      </c>
      <c r="P81" s="82" t="s">
        <v>175</v>
      </c>
      <c r="Q81" s="82" t="s">
        <v>176</v>
      </c>
      <c r="R81" s="82" t="s">
        <v>177</v>
      </c>
      <c r="S81" s="82" t="s">
        <v>178</v>
      </c>
      <c r="T81" s="83" t="s">
        <v>179</v>
      </c>
    </row>
    <row r="82" spans="2:65" s="1" customFormat="1" ht="29.25" customHeight="1">
      <c r="B82" s="41"/>
      <c r="C82" s="87" t="s">
        <v>144</v>
      </c>
      <c r="D82" s="63"/>
      <c r="E82" s="63"/>
      <c r="F82" s="63"/>
      <c r="G82" s="63"/>
      <c r="H82" s="63"/>
      <c r="I82" s="164"/>
      <c r="J82" s="173">
        <f>BK82</f>
        <v>0</v>
      </c>
      <c r="K82" s="63"/>
      <c r="L82" s="61"/>
      <c r="M82" s="84"/>
      <c r="N82" s="85"/>
      <c r="O82" s="85"/>
      <c r="P82" s="174">
        <f>P83</f>
        <v>0</v>
      </c>
      <c r="Q82" s="85"/>
      <c r="R82" s="174">
        <f>R83</f>
        <v>0</v>
      </c>
      <c r="S82" s="85"/>
      <c r="T82" s="175">
        <f>T83</f>
        <v>0</v>
      </c>
      <c r="AT82" s="24" t="s">
        <v>69</v>
      </c>
      <c r="AU82" s="24" t="s">
        <v>145</v>
      </c>
      <c r="BK82" s="176">
        <f>BK83</f>
        <v>0</v>
      </c>
    </row>
    <row r="83" spans="2:65" s="10" customFormat="1" ht="37.35" customHeight="1">
      <c r="B83" s="177"/>
      <c r="C83" s="178"/>
      <c r="D83" s="179" t="s">
        <v>69</v>
      </c>
      <c r="E83" s="180" t="s">
        <v>966</v>
      </c>
      <c r="F83" s="180" t="s">
        <v>967</v>
      </c>
      <c r="G83" s="178"/>
      <c r="H83" s="178"/>
      <c r="I83" s="181"/>
      <c r="J83" s="182">
        <f>BK83</f>
        <v>0</v>
      </c>
      <c r="K83" s="178"/>
      <c r="L83" s="183"/>
      <c r="M83" s="184"/>
      <c r="N83" s="185"/>
      <c r="O83" s="185"/>
      <c r="P83" s="186">
        <f>P84+P87+P90+P96</f>
        <v>0</v>
      </c>
      <c r="Q83" s="185"/>
      <c r="R83" s="186">
        <f>R84+R87+R90+R96</f>
        <v>0</v>
      </c>
      <c r="S83" s="185"/>
      <c r="T83" s="187">
        <f>T84+T87+T90+T96</f>
        <v>0</v>
      </c>
      <c r="AR83" s="188" t="s">
        <v>213</v>
      </c>
      <c r="AT83" s="189" t="s">
        <v>69</v>
      </c>
      <c r="AU83" s="189" t="s">
        <v>70</v>
      </c>
      <c r="AY83" s="188" t="s">
        <v>182</v>
      </c>
      <c r="BK83" s="190">
        <f>BK84+BK87+BK90+BK96</f>
        <v>0</v>
      </c>
    </row>
    <row r="84" spans="2:65" s="10" customFormat="1" ht="19.899999999999999" customHeight="1">
      <c r="B84" s="177"/>
      <c r="C84" s="178"/>
      <c r="D84" s="179" t="s">
        <v>69</v>
      </c>
      <c r="E84" s="191" t="s">
        <v>968</v>
      </c>
      <c r="F84" s="191" t="s">
        <v>969</v>
      </c>
      <c r="G84" s="178"/>
      <c r="H84" s="178"/>
      <c r="I84" s="181"/>
      <c r="J84" s="192">
        <f>BK84</f>
        <v>0</v>
      </c>
      <c r="K84" s="178"/>
      <c r="L84" s="183"/>
      <c r="M84" s="184"/>
      <c r="N84" s="185"/>
      <c r="O84" s="185"/>
      <c r="P84" s="186">
        <f>SUM(P85:P86)</f>
        <v>0</v>
      </c>
      <c r="Q84" s="185"/>
      <c r="R84" s="186">
        <f>SUM(R85:R86)</f>
        <v>0</v>
      </c>
      <c r="S84" s="185"/>
      <c r="T84" s="187">
        <f>SUM(T85:T86)</f>
        <v>0</v>
      </c>
      <c r="AR84" s="188" t="s">
        <v>213</v>
      </c>
      <c r="AT84" s="189" t="s">
        <v>69</v>
      </c>
      <c r="AU84" s="189" t="s">
        <v>78</v>
      </c>
      <c r="AY84" s="188" t="s">
        <v>182</v>
      </c>
      <c r="BK84" s="190">
        <f>SUM(BK85:BK86)</f>
        <v>0</v>
      </c>
    </row>
    <row r="85" spans="2:65" s="1" customFormat="1" ht="16.5" customHeight="1">
      <c r="B85" s="41"/>
      <c r="C85" s="193" t="s">
        <v>78</v>
      </c>
      <c r="D85" s="193" t="s">
        <v>185</v>
      </c>
      <c r="E85" s="194" t="s">
        <v>970</v>
      </c>
      <c r="F85" s="195" t="s">
        <v>971</v>
      </c>
      <c r="G85" s="196" t="s">
        <v>954</v>
      </c>
      <c r="H85" s="197">
        <v>1</v>
      </c>
      <c r="I85" s="198"/>
      <c r="J85" s="199">
        <f>ROUND(I85*H85,2)</f>
        <v>0</v>
      </c>
      <c r="K85" s="195" t="s">
        <v>189</v>
      </c>
      <c r="L85" s="61"/>
      <c r="M85" s="200" t="s">
        <v>21</v>
      </c>
      <c r="N85" s="201" t="s">
        <v>41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972</v>
      </c>
      <c r="AT85" s="24" t="s">
        <v>185</v>
      </c>
      <c r="AU85" s="24" t="s">
        <v>80</v>
      </c>
      <c r="AY85" s="24" t="s">
        <v>182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78</v>
      </c>
      <c r="BK85" s="204">
        <f>ROUND(I85*H85,2)</f>
        <v>0</v>
      </c>
      <c r="BL85" s="24" t="s">
        <v>972</v>
      </c>
      <c r="BM85" s="24" t="s">
        <v>973</v>
      </c>
    </row>
    <row r="86" spans="2:65" s="1" customFormat="1">
      <c r="B86" s="41"/>
      <c r="C86" s="63"/>
      <c r="D86" s="205" t="s">
        <v>192</v>
      </c>
      <c r="E86" s="63"/>
      <c r="F86" s="206" t="s">
        <v>971</v>
      </c>
      <c r="G86" s="63"/>
      <c r="H86" s="63"/>
      <c r="I86" s="164"/>
      <c r="J86" s="63"/>
      <c r="K86" s="63"/>
      <c r="L86" s="61"/>
      <c r="M86" s="207"/>
      <c r="N86" s="42"/>
      <c r="O86" s="42"/>
      <c r="P86" s="42"/>
      <c r="Q86" s="42"/>
      <c r="R86" s="42"/>
      <c r="S86" s="42"/>
      <c r="T86" s="78"/>
      <c r="AT86" s="24" t="s">
        <v>192</v>
      </c>
      <c r="AU86" s="24" t="s">
        <v>80</v>
      </c>
    </row>
    <row r="87" spans="2:65" s="10" customFormat="1" ht="29.85" customHeight="1">
      <c r="B87" s="177"/>
      <c r="C87" s="178"/>
      <c r="D87" s="179" t="s">
        <v>69</v>
      </c>
      <c r="E87" s="191" t="s">
        <v>974</v>
      </c>
      <c r="F87" s="191" t="s">
        <v>975</v>
      </c>
      <c r="G87" s="178"/>
      <c r="H87" s="178"/>
      <c r="I87" s="181"/>
      <c r="J87" s="192">
        <f>BK87</f>
        <v>0</v>
      </c>
      <c r="K87" s="178"/>
      <c r="L87" s="183"/>
      <c r="M87" s="184"/>
      <c r="N87" s="185"/>
      <c r="O87" s="185"/>
      <c r="P87" s="186">
        <f>SUM(P88:P89)</f>
        <v>0</v>
      </c>
      <c r="Q87" s="185"/>
      <c r="R87" s="186">
        <f>SUM(R88:R89)</f>
        <v>0</v>
      </c>
      <c r="S87" s="185"/>
      <c r="T87" s="187">
        <f>SUM(T88:T89)</f>
        <v>0</v>
      </c>
      <c r="AR87" s="188" t="s">
        <v>213</v>
      </c>
      <c r="AT87" s="189" t="s">
        <v>69</v>
      </c>
      <c r="AU87" s="189" t="s">
        <v>78</v>
      </c>
      <c r="AY87" s="188" t="s">
        <v>182</v>
      </c>
      <c r="BK87" s="190">
        <f>SUM(BK88:BK89)</f>
        <v>0</v>
      </c>
    </row>
    <row r="88" spans="2:65" s="1" customFormat="1" ht="16.5" customHeight="1">
      <c r="B88" s="41"/>
      <c r="C88" s="193" t="s">
        <v>80</v>
      </c>
      <c r="D88" s="193" t="s">
        <v>185</v>
      </c>
      <c r="E88" s="194" t="s">
        <v>976</v>
      </c>
      <c r="F88" s="195" t="s">
        <v>975</v>
      </c>
      <c r="G88" s="196" t="s">
        <v>954</v>
      </c>
      <c r="H88" s="197">
        <v>1</v>
      </c>
      <c r="I88" s="198"/>
      <c r="J88" s="199">
        <f>ROUND(I88*H88,2)</f>
        <v>0</v>
      </c>
      <c r="K88" s="195" t="s">
        <v>189</v>
      </c>
      <c r="L88" s="61"/>
      <c r="M88" s="200" t="s">
        <v>21</v>
      </c>
      <c r="N88" s="201" t="s">
        <v>41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972</v>
      </c>
      <c r="AT88" s="24" t="s">
        <v>185</v>
      </c>
      <c r="AU88" s="24" t="s">
        <v>80</v>
      </c>
      <c r="AY88" s="24" t="s">
        <v>182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78</v>
      </c>
      <c r="BK88" s="204">
        <f>ROUND(I88*H88,2)</f>
        <v>0</v>
      </c>
      <c r="BL88" s="24" t="s">
        <v>972</v>
      </c>
      <c r="BM88" s="24" t="s">
        <v>977</v>
      </c>
    </row>
    <row r="89" spans="2:65" s="1" customFormat="1">
      <c r="B89" s="41"/>
      <c r="C89" s="63"/>
      <c r="D89" s="205" t="s">
        <v>192</v>
      </c>
      <c r="E89" s="63"/>
      <c r="F89" s="206" t="s">
        <v>975</v>
      </c>
      <c r="G89" s="63"/>
      <c r="H89" s="63"/>
      <c r="I89" s="164"/>
      <c r="J89" s="63"/>
      <c r="K89" s="63"/>
      <c r="L89" s="61"/>
      <c r="M89" s="207"/>
      <c r="N89" s="42"/>
      <c r="O89" s="42"/>
      <c r="P89" s="42"/>
      <c r="Q89" s="42"/>
      <c r="R89" s="42"/>
      <c r="S89" s="42"/>
      <c r="T89" s="78"/>
      <c r="AT89" s="24" t="s">
        <v>192</v>
      </c>
      <c r="AU89" s="24" t="s">
        <v>80</v>
      </c>
    </row>
    <row r="90" spans="2:65" s="10" customFormat="1" ht="29.85" customHeight="1">
      <c r="B90" s="177"/>
      <c r="C90" s="178"/>
      <c r="D90" s="179" t="s">
        <v>69</v>
      </c>
      <c r="E90" s="191" t="s">
        <v>978</v>
      </c>
      <c r="F90" s="191" t="s">
        <v>979</v>
      </c>
      <c r="G90" s="178"/>
      <c r="H90" s="178"/>
      <c r="I90" s="181"/>
      <c r="J90" s="192">
        <f>BK90</f>
        <v>0</v>
      </c>
      <c r="K90" s="178"/>
      <c r="L90" s="183"/>
      <c r="M90" s="184"/>
      <c r="N90" s="185"/>
      <c r="O90" s="185"/>
      <c r="P90" s="186">
        <f>P91+P92+P93</f>
        <v>0</v>
      </c>
      <c r="Q90" s="185"/>
      <c r="R90" s="186">
        <f>R91+R92+R93</f>
        <v>0</v>
      </c>
      <c r="S90" s="185"/>
      <c r="T90" s="187">
        <f>T91+T92+T93</f>
        <v>0</v>
      </c>
      <c r="AR90" s="188" t="s">
        <v>213</v>
      </c>
      <c r="AT90" s="189" t="s">
        <v>69</v>
      </c>
      <c r="AU90" s="189" t="s">
        <v>78</v>
      </c>
      <c r="AY90" s="188" t="s">
        <v>182</v>
      </c>
      <c r="BK90" s="190">
        <f>BK91+BK92+BK93</f>
        <v>0</v>
      </c>
    </row>
    <row r="91" spans="2:65" s="1" customFormat="1" ht="16.5" customHeight="1">
      <c r="B91" s="41"/>
      <c r="C91" s="193" t="s">
        <v>183</v>
      </c>
      <c r="D91" s="193" t="s">
        <v>185</v>
      </c>
      <c r="E91" s="194" t="s">
        <v>980</v>
      </c>
      <c r="F91" s="195" t="s">
        <v>981</v>
      </c>
      <c r="G91" s="196" t="s">
        <v>954</v>
      </c>
      <c r="H91" s="197">
        <v>1</v>
      </c>
      <c r="I91" s="198"/>
      <c r="J91" s="199">
        <f>ROUND(I91*H91,2)</f>
        <v>0</v>
      </c>
      <c r="K91" s="195" t="s">
        <v>189</v>
      </c>
      <c r="L91" s="61"/>
      <c r="M91" s="200" t="s">
        <v>21</v>
      </c>
      <c r="N91" s="201" t="s">
        <v>41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972</v>
      </c>
      <c r="AT91" s="24" t="s">
        <v>185</v>
      </c>
      <c r="AU91" s="24" t="s">
        <v>80</v>
      </c>
      <c r="AY91" s="24" t="s">
        <v>182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78</v>
      </c>
      <c r="BK91" s="204">
        <f>ROUND(I91*H91,2)</f>
        <v>0</v>
      </c>
      <c r="BL91" s="24" t="s">
        <v>972</v>
      </c>
      <c r="BM91" s="24" t="s">
        <v>982</v>
      </c>
    </row>
    <row r="92" spans="2:65" s="1" customFormat="1">
      <c r="B92" s="41"/>
      <c r="C92" s="63"/>
      <c r="D92" s="205" t="s">
        <v>192</v>
      </c>
      <c r="E92" s="63"/>
      <c r="F92" s="206" t="s">
        <v>983</v>
      </c>
      <c r="G92" s="63"/>
      <c r="H92" s="63"/>
      <c r="I92" s="164"/>
      <c r="J92" s="63"/>
      <c r="K92" s="63"/>
      <c r="L92" s="61"/>
      <c r="M92" s="207"/>
      <c r="N92" s="42"/>
      <c r="O92" s="42"/>
      <c r="P92" s="42"/>
      <c r="Q92" s="42"/>
      <c r="R92" s="42"/>
      <c r="S92" s="42"/>
      <c r="T92" s="78"/>
      <c r="AT92" s="24" t="s">
        <v>192</v>
      </c>
      <c r="AU92" s="24" t="s">
        <v>80</v>
      </c>
    </row>
    <row r="93" spans="2:65" s="10" customFormat="1" ht="22.35" customHeight="1">
      <c r="B93" s="177"/>
      <c r="C93" s="178"/>
      <c r="D93" s="179" t="s">
        <v>69</v>
      </c>
      <c r="E93" s="191" t="s">
        <v>984</v>
      </c>
      <c r="F93" s="191" t="s">
        <v>985</v>
      </c>
      <c r="G93" s="178"/>
      <c r="H93" s="178"/>
      <c r="I93" s="181"/>
      <c r="J93" s="192">
        <f>BK93</f>
        <v>0</v>
      </c>
      <c r="K93" s="178"/>
      <c r="L93" s="183"/>
      <c r="M93" s="184"/>
      <c r="N93" s="185"/>
      <c r="O93" s="185"/>
      <c r="P93" s="186">
        <f>SUM(P94:P95)</f>
        <v>0</v>
      </c>
      <c r="Q93" s="185"/>
      <c r="R93" s="186">
        <f>SUM(R94:R95)</f>
        <v>0</v>
      </c>
      <c r="S93" s="185"/>
      <c r="T93" s="187">
        <f>SUM(T94:T95)</f>
        <v>0</v>
      </c>
      <c r="AR93" s="188" t="s">
        <v>213</v>
      </c>
      <c r="AT93" s="189" t="s">
        <v>69</v>
      </c>
      <c r="AU93" s="189" t="s">
        <v>80</v>
      </c>
      <c r="AY93" s="188" t="s">
        <v>182</v>
      </c>
      <c r="BK93" s="190">
        <f>SUM(BK94:BK95)</f>
        <v>0</v>
      </c>
    </row>
    <row r="94" spans="2:65" s="1" customFormat="1" ht="16.5" customHeight="1">
      <c r="B94" s="41"/>
      <c r="C94" s="193" t="s">
        <v>190</v>
      </c>
      <c r="D94" s="193" t="s">
        <v>185</v>
      </c>
      <c r="E94" s="194" t="s">
        <v>986</v>
      </c>
      <c r="F94" s="195" t="s">
        <v>985</v>
      </c>
      <c r="G94" s="196" t="s">
        <v>954</v>
      </c>
      <c r="H94" s="197">
        <v>1</v>
      </c>
      <c r="I94" s="198"/>
      <c r="J94" s="199">
        <f>ROUND(I94*H94,2)</f>
        <v>0</v>
      </c>
      <c r="K94" s="195" t="s">
        <v>189</v>
      </c>
      <c r="L94" s="61"/>
      <c r="M94" s="200" t="s">
        <v>21</v>
      </c>
      <c r="N94" s="201" t="s">
        <v>41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972</v>
      </c>
      <c r="AT94" s="24" t="s">
        <v>185</v>
      </c>
      <c r="AU94" s="24" t="s">
        <v>183</v>
      </c>
      <c r="AY94" s="24" t="s">
        <v>182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78</v>
      </c>
      <c r="BK94" s="204">
        <f>ROUND(I94*H94,2)</f>
        <v>0</v>
      </c>
      <c r="BL94" s="24" t="s">
        <v>972</v>
      </c>
      <c r="BM94" s="24" t="s">
        <v>987</v>
      </c>
    </row>
    <row r="95" spans="2:65" s="1" customFormat="1">
      <c r="B95" s="41"/>
      <c r="C95" s="63"/>
      <c r="D95" s="205" t="s">
        <v>192</v>
      </c>
      <c r="E95" s="63"/>
      <c r="F95" s="206" t="s">
        <v>985</v>
      </c>
      <c r="G95" s="63"/>
      <c r="H95" s="63"/>
      <c r="I95" s="164"/>
      <c r="J95" s="63"/>
      <c r="K95" s="63"/>
      <c r="L95" s="61"/>
      <c r="M95" s="207"/>
      <c r="N95" s="42"/>
      <c r="O95" s="42"/>
      <c r="P95" s="42"/>
      <c r="Q95" s="42"/>
      <c r="R95" s="42"/>
      <c r="S95" s="42"/>
      <c r="T95" s="78"/>
      <c r="AT95" s="24" t="s">
        <v>192</v>
      </c>
      <c r="AU95" s="24" t="s">
        <v>183</v>
      </c>
    </row>
    <row r="96" spans="2:65" s="10" customFormat="1" ht="29.85" customHeight="1">
      <c r="B96" s="177"/>
      <c r="C96" s="178"/>
      <c r="D96" s="179" t="s">
        <v>69</v>
      </c>
      <c r="E96" s="191" t="s">
        <v>988</v>
      </c>
      <c r="F96" s="191" t="s">
        <v>989</v>
      </c>
      <c r="G96" s="178"/>
      <c r="H96" s="178"/>
      <c r="I96" s="181"/>
      <c r="J96" s="192">
        <f>BK96</f>
        <v>0</v>
      </c>
      <c r="K96" s="178"/>
      <c r="L96" s="183"/>
      <c r="M96" s="184"/>
      <c r="N96" s="185"/>
      <c r="O96" s="185"/>
      <c r="P96" s="186">
        <f>SUM(P97:P100)</f>
        <v>0</v>
      </c>
      <c r="Q96" s="185"/>
      <c r="R96" s="186">
        <f>SUM(R97:R100)</f>
        <v>0</v>
      </c>
      <c r="S96" s="185"/>
      <c r="T96" s="187">
        <f>SUM(T97:T100)</f>
        <v>0</v>
      </c>
      <c r="AR96" s="188" t="s">
        <v>213</v>
      </c>
      <c r="AT96" s="189" t="s">
        <v>69</v>
      </c>
      <c r="AU96" s="189" t="s">
        <v>78</v>
      </c>
      <c r="AY96" s="188" t="s">
        <v>182</v>
      </c>
      <c r="BK96" s="190">
        <f>SUM(BK97:BK100)</f>
        <v>0</v>
      </c>
    </row>
    <row r="97" spans="2:65" s="1" customFormat="1" ht="16.5" customHeight="1">
      <c r="B97" s="41"/>
      <c r="C97" s="193" t="s">
        <v>213</v>
      </c>
      <c r="D97" s="193" t="s">
        <v>185</v>
      </c>
      <c r="E97" s="194" t="s">
        <v>990</v>
      </c>
      <c r="F97" s="195" t="s">
        <v>991</v>
      </c>
      <c r="G97" s="196" t="s">
        <v>954</v>
      </c>
      <c r="H97" s="197">
        <v>1</v>
      </c>
      <c r="I97" s="198"/>
      <c r="J97" s="199">
        <f>ROUND(I97*H97,2)</f>
        <v>0</v>
      </c>
      <c r="K97" s="195" t="s">
        <v>189</v>
      </c>
      <c r="L97" s="61"/>
      <c r="M97" s="200" t="s">
        <v>21</v>
      </c>
      <c r="N97" s="201" t="s">
        <v>41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972</v>
      </c>
      <c r="AT97" s="24" t="s">
        <v>185</v>
      </c>
      <c r="AU97" s="24" t="s">
        <v>80</v>
      </c>
      <c r="AY97" s="24" t="s">
        <v>182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78</v>
      </c>
      <c r="BK97" s="204">
        <f>ROUND(I97*H97,2)</f>
        <v>0</v>
      </c>
      <c r="BL97" s="24" t="s">
        <v>972</v>
      </c>
      <c r="BM97" s="24" t="s">
        <v>992</v>
      </c>
    </row>
    <row r="98" spans="2:65" s="1" customFormat="1">
      <c r="B98" s="41"/>
      <c r="C98" s="63"/>
      <c r="D98" s="205" t="s">
        <v>192</v>
      </c>
      <c r="E98" s="63"/>
      <c r="F98" s="206" t="s">
        <v>993</v>
      </c>
      <c r="G98" s="63"/>
      <c r="H98" s="63"/>
      <c r="I98" s="164"/>
      <c r="J98" s="63"/>
      <c r="K98" s="63"/>
      <c r="L98" s="61"/>
      <c r="M98" s="207"/>
      <c r="N98" s="42"/>
      <c r="O98" s="42"/>
      <c r="P98" s="42"/>
      <c r="Q98" s="42"/>
      <c r="R98" s="42"/>
      <c r="S98" s="42"/>
      <c r="T98" s="78"/>
      <c r="AT98" s="24" t="s">
        <v>192</v>
      </c>
      <c r="AU98" s="24" t="s">
        <v>80</v>
      </c>
    </row>
    <row r="99" spans="2:65" s="1" customFormat="1" ht="16.5" customHeight="1">
      <c r="B99" s="41"/>
      <c r="C99" s="193" t="s">
        <v>219</v>
      </c>
      <c r="D99" s="193" t="s">
        <v>185</v>
      </c>
      <c r="E99" s="194" t="s">
        <v>994</v>
      </c>
      <c r="F99" s="195" t="s">
        <v>995</v>
      </c>
      <c r="G99" s="196" t="s">
        <v>954</v>
      </c>
      <c r="H99" s="197">
        <v>1</v>
      </c>
      <c r="I99" s="198"/>
      <c r="J99" s="199">
        <f>ROUND(I99*H99,2)</f>
        <v>0</v>
      </c>
      <c r="K99" s="195" t="s">
        <v>189</v>
      </c>
      <c r="L99" s="61"/>
      <c r="M99" s="200" t="s">
        <v>21</v>
      </c>
      <c r="N99" s="201" t="s">
        <v>41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972</v>
      </c>
      <c r="AT99" s="24" t="s">
        <v>185</v>
      </c>
      <c r="AU99" s="24" t="s">
        <v>80</v>
      </c>
      <c r="AY99" s="24" t="s">
        <v>182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78</v>
      </c>
      <c r="BK99" s="204">
        <f>ROUND(I99*H99,2)</f>
        <v>0</v>
      </c>
      <c r="BL99" s="24" t="s">
        <v>972</v>
      </c>
      <c r="BM99" s="24" t="s">
        <v>996</v>
      </c>
    </row>
    <row r="100" spans="2:65" s="1" customFormat="1">
      <c r="B100" s="41"/>
      <c r="C100" s="63"/>
      <c r="D100" s="205" t="s">
        <v>192</v>
      </c>
      <c r="E100" s="63"/>
      <c r="F100" s="206" t="s">
        <v>995</v>
      </c>
      <c r="G100" s="63"/>
      <c r="H100" s="63"/>
      <c r="I100" s="164"/>
      <c r="J100" s="63"/>
      <c r="K100" s="63"/>
      <c r="L100" s="61"/>
      <c r="M100" s="261"/>
      <c r="N100" s="262"/>
      <c r="O100" s="262"/>
      <c r="P100" s="262"/>
      <c r="Q100" s="262"/>
      <c r="R100" s="262"/>
      <c r="S100" s="262"/>
      <c r="T100" s="263"/>
      <c r="AT100" s="24" t="s">
        <v>192</v>
      </c>
      <c r="AU100" s="24" t="s">
        <v>80</v>
      </c>
    </row>
    <row r="101" spans="2:65" s="1" customFormat="1" ht="6.95" customHeight="1">
      <c r="B101" s="56"/>
      <c r="C101" s="57"/>
      <c r="D101" s="57"/>
      <c r="E101" s="57"/>
      <c r="F101" s="57"/>
      <c r="G101" s="57"/>
      <c r="H101" s="57"/>
      <c r="I101" s="140"/>
      <c r="J101" s="57"/>
      <c r="K101" s="57"/>
      <c r="L101" s="61"/>
    </row>
  </sheetData>
  <sheetProtection algorithmName="SHA-512" hashValue="43cKl7IKysigEAMP80/K7op3sACA2XiDukF28TY6AN9CtMiYPRAG2YatxXavoFvIjhJMNhnoYDMiVw67DTE0uA==" saltValue="4x6fXU+CcGViIUfcwwQrPD8kwpWZdSHe8CGVtC9pck4rOBVfrDKOImJJ3bouimBkOhtHIGb1WLMNTewj6D6rkg==" spinCount="100000" sheet="1" objects="1" scenarios="1" formatColumns="0" formatRows="0" autoFilter="0"/>
  <autoFilter ref="C81:K100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4" customWidth="1"/>
    <col min="2" max="2" width="1.6640625" style="264" customWidth="1"/>
    <col min="3" max="4" width="5" style="264" customWidth="1"/>
    <col min="5" max="5" width="11.6640625" style="264" customWidth="1"/>
    <col min="6" max="6" width="9.1640625" style="264" customWidth="1"/>
    <col min="7" max="7" width="5" style="264" customWidth="1"/>
    <col min="8" max="8" width="77.83203125" style="264" customWidth="1"/>
    <col min="9" max="10" width="20" style="264" customWidth="1"/>
    <col min="11" max="11" width="1.6640625" style="264" customWidth="1"/>
  </cols>
  <sheetData>
    <row r="1" spans="2:11" ht="37.5" customHeight="1"/>
    <row r="2" spans="2:1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5" customFormat="1" ht="45" customHeight="1">
      <c r="B3" s="268"/>
      <c r="C3" s="389" t="s">
        <v>997</v>
      </c>
      <c r="D3" s="389"/>
      <c r="E3" s="389"/>
      <c r="F3" s="389"/>
      <c r="G3" s="389"/>
      <c r="H3" s="389"/>
      <c r="I3" s="389"/>
      <c r="J3" s="389"/>
      <c r="K3" s="269"/>
    </row>
    <row r="4" spans="2:11" ht="25.5" customHeight="1">
      <c r="B4" s="270"/>
      <c r="C4" s="396" t="s">
        <v>998</v>
      </c>
      <c r="D4" s="396"/>
      <c r="E4" s="396"/>
      <c r="F4" s="396"/>
      <c r="G4" s="396"/>
      <c r="H4" s="396"/>
      <c r="I4" s="396"/>
      <c r="J4" s="396"/>
      <c r="K4" s="271"/>
    </row>
    <row r="5" spans="2:1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ht="15" customHeight="1">
      <c r="B6" s="270"/>
      <c r="C6" s="392" t="s">
        <v>999</v>
      </c>
      <c r="D6" s="392"/>
      <c r="E6" s="392"/>
      <c r="F6" s="392"/>
      <c r="G6" s="392"/>
      <c r="H6" s="392"/>
      <c r="I6" s="392"/>
      <c r="J6" s="392"/>
      <c r="K6" s="271"/>
    </row>
    <row r="7" spans="2:11" ht="15" customHeight="1">
      <c r="B7" s="274"/>
      <c r="C7" s="392" t="s">
        <v>1000</v>
      </c>
      <c r="D7" s="392"/>
      <c r="E7" s="392"/>
      <c r="F7" s="392"/>
      <c r="G7" s="392"/>
      <c r="H7" s="392"/>
      <c r="I7" s="392"/>
      <c r="J7" s="392"/>
      <c r="K7" s="271"/>
    </row>
    <row r="8" spans="2:1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ht="15" customHeight="1">
      <c r="B9" s="274"/>
      <c r="C9" s="392" t="s">
        <v>1001</v>
      </c>
      <c r="D9" s="392"/>
      <c r="E9" s="392"/>
      <c r="F9" s="392"/>
      <c r="G9" s="392"/>
      <c r="H9" s="392"/>
      <c r="I9" s="392"/>
      <c r="J9" s="392"/>
      <c r="K9" s="271"/>
    </row>
    <row r="10" spans="2:11" ht="15" customHeight="1">
      <c r="B10" s="274"/>
      <c r="C10" s="273"/>
      <c r="D10" s="392" t="s">
        <v>1002</v>
      </c>
      <c r="E10" s="392"/>
      <c r="F10" s="392"/>
      <c r="G10" s="392"/>
      <c r="H10" s="392"/>
      <c r="I10" s="392"/>
      <c r="J10" s="392"/>
      <c r="K10" s="271"/>
    </row>
    <row r="11" spans="2:11" ht="15" customHeight="1">
      <c r="B11" s="274"/>
      <c r="C11" s="275"/>
      <c r="D11" s="392" t="s">
        <v>1003</v>
      </c>
      <c r="E11" s="392"/>
      <c r="F11" s="392"/>
      <c r="G11" s="392"/>
      <c r="H11" s="392"/>
      <c r="I11" s="392"/>
      <c r="J11" s="392"/>
      <c r="K11" s="271"/>
    </row>
    <row r="12" spans="2:11" ht="12.75" customHeight="1">
      <c r="B12" s="274"/>
      <c r="C12" s="275"/>
      <c r="D12" s="275"/>
      <c r="E12" s="275"/>
      <c r="F12" s="275"/>
      <c r="G12" s="275"/>
      <c r="H12" s="275"/>
      <c r="I12" s="275"/>
      <c r="J12" s="275"/>
      <c r="K12" s="271"/>
    </row>
    <row r="13" spans="2:11" ht="15" customHeight="1">
      <c r="B13" s="274"/>
      <c r="C13" s="275"/>
      <c r="D13" s="392" t="s">
        <v>1004</v>
      </c>
      <c r="E13" s="392"/>
      <c r="F13" s="392"/>
      <c r="G13" s="392"/>
      <c r="H13" s="392"/>
      <c r="I13" s="392"/>
      <c r="J13" s="392"/>
      <c r="K13" s="271"/>
    </row>
    <row r="14" spans="2:11" ht="15" customHeight="1">
      <c r="B14" s="274"/>
      <c r="C14" s="275"/>
      <c r="D14" s="392" t="s">
        <v>1005</v>
      </c>
      <c r="E14" s="392"/>
      <c r="F14" s="392"/>
      <c r="G14" s="392"/>
      <c r="H14" s="392"/>
      <c r="I14" s="392"/>
      <c r="J14" s="392"/>
      <c r="K14" s="271"/>
    </row>
    <row r="15" spans="2:11" ht="15" customHeight="1">
      <c r="B15" s="274"/>
      <c r="C15" s="275"/>
      <c r="D15" s="392" t="s">
        <v>1006</v>
      </c>
      <c r="E15" s="392"/>
      <c r="F15" s="392"/>
      <c r="G15" s="392"/>
      <c r="H15" s="392"/>
      <c r="I15" s="392"/>
      <c r="J15" s="392"/>
      <c r="K15" s="271"/>
    </row>
    <row r="16" spans="2:11" ht="15" customHeight="1">
      <c r="B16" s="274"/>
      <c r="C16" s="275"/>
      <c r="D16" s="275"/>
      <c r="E16" s="276" t="s">
        <v>77</v>
      </c>
      <c r="F16" s="392" t="s">
        <v>1007</v>
      </c>
      <c r="G16" s="392"/>
      <c r="H16" s="392"/>
      <c r="I16" s="392"/>
      <c r="J16" s="392"/>
      <c r="K16" s="271"/>
    </row>
    <row r="17" spans="2:11" ht="15" customHeight="1">
      <c r="B17" s="274"/>
      <c r="C17" s="275"/>
      <c r="D17" s="275"/>
      <c r="E17" s="276" t="s">
        <v>1008</v>
      </c>
      <c r="F17" s="392" t="s">
        <v>1009</v>
      </c>
      <c r="G17" s="392"/>
      <c r="H17" s="392"/>
      <c r="I17" s="392"/>
      <c r="J17" s="392"/>
      <c r="K17" s="271"/>
    </row>
    <row r="18" spans="2:11" ht="15" customHeight="1">
      <c r="B18" s="274"/>
      <c r="C18" s="275"/>
      <c r="D18" s="275"/>
      <c r="E18" s="276" t="s">
        <v>1010</v>
      </c>
      <c r="F18" s="392" t="s">
        <v>1011</v>
      </c>
      <c r="G18" s="392"/>
      <c r="H18" s="392"/>
      <c r="I18" s="392"/>
      <c r="J18" s="392"/>
      <c r="K18" s="271"/>
    </row>
    <row r="19" spans="2:11" ht="15" customHeight="1">
      <c r="B19" s="274"/>
      <c r="C19" s="275"/>
      <c r="D19" s="275"/>
      <c r="E19" s="276" t="s">
        <v>1012</v>
      </c>
      <c r="F19" s="392" t="s">
        <v>91</v>
      </c>
      <c r="G19" s="392"/>
      <c r="H19" s="392"/>
      <c r="I19" s="392"/>
      <c r="J19" s="392"/>
      <c r="K19" s="271"/>
    </row>
    <row r="20" spans="2:11" ht="15" customHeight="1">
      <c r="B20" s="274"/>
      <c r="C20" s="275"/>
      <c r="D20" s="275"/>
      <c r="E20" s="276" t="s">
        <v>1013</v>
      </c>
      <c r="F20" s="392" t="s">
        <v>1014</v>
      </c>
      <c r="G20" s="392"/>
      <c r="H20" s="392"/>
      <c r="I20" s="392"/>
      <c r="J20" s="392"/>
      <c r="K20" s="271"/>
    </row>
    <row r="21" spans="2:11" ht="15" customHeight="1">
      <c r="B21" s="274"/>
      <c r="C21" s="275"/>
      <c r="D21" s="275"/>
      <c r="E21" s="276" t="s">
        <v>1015</v>
      </c>
      <c r="F21" s="392" t="s">
        <v>1016</v>
      </c>
      <c r="G21" s="392"/>
      <c r="H21" s="392"/>
      <c r="I21" s="392"/>
      <c r="J21" s="392"/>
      <c r="K21" s="271"/>
    </row>
    <row r="22" spans="2:11" ht="12.75" customHeight="1">
      <c r="B22" s="274"/>
      <c r="C22" s="275"/>
      <c r="D22" s="275"/>
      <c r="E22" s="275"/>
      <c r="F22" s="275"/>
      <c r="G22" s="275"/>
      <c r="H22" s="275"/>
      <c r="I22" s="275"/>
      <c r="J22" s="275"/>
      <c r="K22" s="271"/>
    </row>
    <row r="23" spans="2:11" ht="15" customHeight="1">
      <c r="B23" s="274"/>
      <c r="C23" s="392" t="s">
        <v>1017</v>
      </c>
      <c r="D23" s="392"/>
      <c r="E23" s="392"/>
      <c r="F23" s="392"/>
      <c r="G23" s="392"/>
      <c r="H23" s="392"/>
      <c r="I23" s="392"/>
      <c r="J23" s="392"/>
      <c r="K23" s="271"/>
    </row>
    <row r="24" spans="2:11" ht="15" customHeight="1">
      <c r="B24" s="274"/>
      <c r="C24" s="392" t="s">
        <v>1018</v>
      </c>
      <c r="D24" s="392"/>
      <c r="E24" s="392"/>
      <c r="F24" s="392"/>
      <c r="G24" s="392"/>
      <c r="H24" s="392"/>
      <c r="I24" s="392"/>
      <c r="J24" s="392"/>
      <c r="K24" s="271"/>
    </row>
    <row r="25" spans="2:11" ht="15" customHeight="1">
      <c r="B25" s="274"/>
      <c r="C25" s="273"/>
      <c r="D25" s="392" t="s">
        <v>1019</v>
      </c>
      <c r="E25" s="392"/>
      <c r="F25" s="392"/>
      <c r="G25" s="392"/>
      <c r="H25" s="392"/>
      <c r="I25" s="392"/>
      <c r="J25" s="392"/>
      <c r="K25" s="271"/>
    </row>
    <row r="26" spans="2:11" ht="15" customHeight="1">
      <c r="B26" s="274"/>
      <c r="C26" s="275"/>
      <c r="D26" s="392" t="s">
        <v>1020</v>
      </c>
      <c r="E26" s="392"/>
      <c r="F26" s="392"/>
      <c r="G26" s="392"/>
      <c r="H26" s="392"/>
      <c r="I26" s="392"/>
      <c r="J26" s="392"/>
      <c r="K26" s="271"/>
    </row>
    <row r="27" spans="2:11" ht="12.75" customHeight="1">
      <c r="B27" s="274"/>
      <c r="C27" s="275"/>
      <c r="D27" s="275"/>
      <c r="E27" s="275"/>
      <c r="F27" s="275"/>
      <c r="G27" s="275"/>
      <c r="H27" s="275"/>
      <c r="I27" s="275"/>
      <c r="J27" s="275"/>
      <c r="K27" s="271"/>
    </row>
    <row r="28" spans="2:11" ht="15" customHeight="1">
      <c r="B28" s="274"/>
      <c r="C28" s="275"/>
      <c r="D28" s="392" t="s">
        <v>1021</v>
      </c>
      <c r="E28" s="392"/>
      <c r="F28" s="392"/>
      <c r="G28" s="392"/>
      <c r="H28" s="392"/>
      <c r="I28" s="392"/>
      <c r="J28" s="392"/>
      <c r="K28" s="271"/>
    </row>
    <row r="29" spans="2:11" ht="15" customHeight="1">
      <c r="B29" s="274"/>
      <c r="C29" s="275"/>
      <c r="D29" s="392" t="s">
        <v>1022</v>
      </c>
      <c r="E29" s="392"/>
      <c r="F29" s="392"/>
      <c r="G29" s="392"/>
      <c r="H29" s="392"/>
      <c r="I29" s="392"/>
      <c r="J29" s="392"/>
      <c r="K29" s="271"/>
    </row>
    <row r="30" spans="2:11" ht="12.75" customHeight="1">
      <c r="B30" s="274"/>
      <c r="C30" s="275"/>
      <c r="D30" s="275"/>
      <c r="E30" s="275"/>
      <c r="F30" s="275"/>
      <c r="G30" s="275"/>
      <c r="H30" s="275"/>
      <c r="I30" s="275"/>
      <c r="J30" s="275"/>
      <c r="K30" s="271"/>
    </row>
    <row r="31" spans="2:11" ht="15" customHeight="1">
      <c r="B31" s="274"/>
      <c r="C31" s="275"/>
      <c r="D31" s="392" t="s">
        <v>1023</v>
      </c>
      <c r="E31" s="392"/>
      <c r="F31" s="392"/>
      <c r="G31" s="392"/>
      <c r="H31" s="392"/>
      <c r="I31" s="392"/>
      <c r="J31" s="392"/>
      <c r="K31" s="271"/>
    </row>
    <row r="32" spans="2:11" ht="15" customHeight="1">
      <c r="B32" s="274"/>
      <c r="C32" s="275"/>
      <c r="D32" s="392" t="s">
        <v>1024</v>
      </c>
      <c r="E32" s="392"/>
      <c r="F32" s="392"/>
      <c r="G32" s="392"/>
      <c r="H32" s="392"/>
      <c r="I32" s="392"/>
      <c r="J32" s="392"/>
      <c r="K32" s="271"/>
    </row>
    <row r="33" spans="2:11" ht="15" customHeight="1">
      <c r="B33" s="274"/>
      <c r="C33" s="275"/>
      <c r="D33" s="392" t="s">
        <v>1025</v>
      </c>
      <c r="E33" s="392"/>
      <c r="F33" s="392"/>
      <c r="G33" s="392"/>
      <c r="H33" s="392"/>
      <c r="I33" s="392"/>
      <c r="J33" s="392"/>
      <c r="K33" s="271"/>
    </row>
    <row r="34" spans="2:11" ht="15" customHeight="1">
      <c r="B34" s="274"/>
      <c r="C34" s="275"/>
      <c r="D34" s="273"/>
      <c r="E34" s="277" t="s">
        <v>167</v>
      </c>
      <c r="F34" s="273"/>
      <c r="G34" s="392" t="s">
        <v>1026</v>
      </c>
      <c r="H34" s="392"/>
      <c r="I34" s="392"/>
      <c r="J34" s="392"/>
      <c r="K34" s="271"/>
    </row>
    <row r="35" spans="2:11" ht="30.75" customHeight="1">
      <c r="B35" s="274"/>
      <c r="C35" s="275"/>
      <c r="D35" s="273"/>
      <c r="E35" s="277" t="s">
        <v>1027</v>
      </c>
      <c r="F35" s="273"/>
      <c r="G35" s="392" t="s">
        <v>1028</v>
      </c>
      <c r="H35" s="392"/>
      <c r="I35" s="392"/>
      <c r="J35" s="392"/>
      <c r="K35" s="271"/>
    </row>
    <row r="36" spans="2:11" ht="15" customHeight="1">
      <c r="B36" s="274"/>
      <c r="C36" s="275"/>
      <c r="D36" s="273"/>
      <c r="E36" s="277" t="s">
        <v>51</v>
      </c>
      <c r="F36" s="273"/>
      <c r="G36" s="392" t="s">
        <v>1029</v>
      </c>
      <c r="H36" s="392"/>
      <c r="I36" s="392"/>
      <c r="J36" s="392"/>
      <c r="K36" s="271"/>
    </row>
    <row r="37" spans="2:11" ht="15" customHeight="1">
      <c r="B37" s="274"/>
      <c r="C37" s="275"/>
      <c r="D37" s="273"/>
      <c r="E37" s="277" t="s">
        <v>168</v>
      </c>
      <c r="F37" s="273"/>
      <c r="G37" s="392" t="s">
        <v>1030</v>
      </c>
      <c r="H37" s="392"/>
      <c r="I37" s="392"/>
      <c r="J37" s="392"/>
      <c r="K37" s="271"/>
    </row>
    <row r="38" spans="2:11" ht="15" customHeight="1">
      <c r="B38" s="274"/>
      <c r="C38" s="275"/>
      <c r="D38" s="273"/>
      <c r="E38" s="277" t="s">
        <v>169</v>
      </c>
      <c r="F38" s="273"/>
      <c r="G38" s="392" t="s">
        <v>1031</v>
      </c>
      <c r="H38" s="392"/>
      <c r="I38" s="392"/>
      <c r="J38" s="392"/>
      <c r="K38" s="271"/>
    </row>
    <row r="39" spans="2:11" ht="15" customHeight="1">
      <c r="B39" s="274"/>
      <c r="C39" s="275"/>
      <c r="D39" s="273"/>
      <c r="E39" s="277" t="s">
        <v>170</v>
      </c>
      <c r="F39" s="273"/>
      <c r="G39" s="392" t="s">
        <v>1032</v>
      </c>
      <c r="H39" s="392"/>
      <c r="I39" s="392"/>
      <c r="J39" s="392"/>
      <c r="K39" s="271"/>
    </row>
    <row r="40" spans="2:11" ht="15" customHeight="1">
      <c r="B40" s="274"/>
      <c r="C40" s="275"/>
      <c r="D40" s="273"/>
      <c r="E40" s="277" t="s">
        <v>1033</v>
      </c>
      <c r="F40" s="273"/>
      <c r="G40" s="392" t="s">
        <v>1034</v>
      </c>
      <c r="H40" s="392"/>
      <c r="I40" s="392"/>
      <c r="J40" s="392"/>
      <c r="K40" s="271"/>
    </row>
    <row r="41" spans="2:11" ht="15" customHeight="1">
      <c r="B41" s="274"/>
      <c r="C41" s="275"/>
      <c r="D41" s="273"/>
      <c r="E41" s="277"/>
      <c r="F41" s="273"/>
      <c r="G41" s="392" t="s">
        <v>1035</v>
      </c>
      <c r="H41" s="392"/>
      <c r="I41" s="392"/>
      <c r="J41" s="392"/>
      <c r="K41" s="271"/>
    </row>
    <row r="42" spans="2:11" ht="15" customHeight="1">
      <c r="B42" s="274"/>
      <c r="C42" s="275"/>
      <c r="D42" s="273"/>
      <c r="E42" s="277" t="s">
        <v>1036</v>
      </c>
      <c r="F42" s="273"/>
      <c r="G42" s="392" t="s">
        <v>1037</v>
      </c>
      <c r="H42" s="392"/>
      <c r="I42" s="392"/>
      <c r="J42" s="392"/>
      <c r="K42" s="271"/>
    </row>
    <row r="43" spans="2:11" ht="15" customHeight="1">
      <c r="B43" s="274"/>
      <c r="C43" s="275"/>
      <c r="D43" s="273"/>
      <c r="E43" s="277" t="s">
        <v>172</v>
      </c>
      <c r="F43" s="273"/>
      <c r="G43" s="392" t="s">
        <v>1038</v>
      </c>
      <c r="H43" s="392"/>
      <c r="I43" s="392"/>
      <c r="J43" s="392"/>
      <c r="K43" s="271"/>
    </row>
    <row r="44" spans="2:11" ht="12.75" customHeight="1">
      <c r="B44" s="274"/>
      <c r="C44" s="275"/>
      <c r="D44" s="273"/>
      <c r="E44" s="273"/>
      <c r="F44" s="273"/>
      <c r="G44" s="273"/>
      <c r="H44" s="273"/>
      <c r="I44" s="273"/>
      <c r="J44" s="273"/>
      <c r="K44" s="271"/>
    </row>
    <row r="45" spans="2:11" ht="15" customHeight="1">
      <c r="B45" s="274"/>
      <c r="C45" s="275"/>
      <c r="D45" s="392" t="s">
        <v>1039</v>
      </c>
      <c r="E45" s="392"/>
      <c r="F45" s="392"/>
      <c r="G45" s="392"/>
      <c r="H45" s="392"/>
      <c r="I45" s="392"/>
      <c r="J45" s="392"/>
      <c r="K45" s="271"/>
    </row>
    <row r="46" spans="2:11" ht="15" customHeight="1">
      <c r="B46" s="274"/>
      <c r="C46" s="275"/>
      <c r="D46" s="275"/>
      <c r="E46" s="392" t="s">
        <v>1040</v>
      </c>
      <c r="F46" s="392"/>
      <c r="G46" s="392"/>
      <c r="H46" s="392"/>
      <c r="I46" s="392"/>
      <c r="J46" s="392"/>
      <c r="K46" s="271"/>
    </row>
    <row r="47" spans="2:11" ht="15" customHeight="1">
      <c r="B47" s="274"/>
      <c r="C47" s="275"/>
      <c r="D47" s="275"/>
      <c r="E47" s="392" t="s">
        <v>1041</v>
      </c>
      <c r="F47" s="392"/>
      <c r="G47" s="392"/>
      <c r="H47" s="392"/>
      <c r="I47" s="392"/>
      <c r="J47" s="392"/>
      <c r="K47" s="271"/>
    </row>
    <row r="48" spans="2:11" ht="15" customHeight="1">
      <c r="B48" s="274"/>
      <c r="C48" s="275"/>
      <c r="D48" s="275"/>
      <c r="E48" s="392" t="s">
        <v>1042</v>
      </c>
      <c r="F48" s="392"/>
      <c r="G48" s="392"/>
      <c r="H48" s="392"/>
      <c r="I48" s="392"/>
      <c r="J48" s="392"/>
      <c r="K48" s="271"/>
    </row>
    <row r="49" spans="2:11" ht="15" customHeight="1">
      <c r="B49" s="274"/>
      <c r="C49" s="275"/>
      <c r="D49" s="392" t="s">
        <v>1043</v>
      </c>
      <c r="E49" s="392"/>
      <c r="F49" s="392"/>
      <c r="G49" s="392"/>
      <c r="H49" s="392"/>
      <c r="I49" s="392"/>
      <c r="J49" s="392"/>
      <c r="K49" s="271"/>
    </row>
    <row r="50" spans="2:11" ht="25.5" customHeight="1">
      <c r="B50" s="270"/>
      <c r="C50" s="396" t="s">
        <v>1044</v>
      </c>
      <c r="D50" s="396"/>
      <c r="E50" s="396"/>
      <c r="F50" s="396"/>
      <c r="G50" s="396"/>
      <c r="H50" s="396"/>
      <c r="I50" s="396"/>
      <c r="J50" s="396"/>
      <c r="K50" s="271"/>
    </row>
    <row r="51" spans="2:11" ht="5.25" customHeight="1">
      <c r="B51" s="270"/>
      <c r="C51" s="272"/>
      <c r="D51" s="272"/>
      <c r="E51" s="272"/>
      <c r="F51" s="272"/>
      <c r="G51" s="272"/>
      <c r="H51" s="272"/>
      <c r="I51" s="272"/>
      <c r="J51" s="272"/>
      <c r="K51" s="271"/>
    </row>
    <row r="52" spans="2:11" ht="15" customHeight="1">
      <c r="B52" s="270"/>
      <c r="C52" s="392" t="s">
        <v>1045</v>
      </c>
      <c r="D52" s="392"/>
      <c r="E52" s="392"/>
      <c r="F52" s="392"/>
      <c r="G52" s="392"/>
      <c r="H52" s="392"/>
      <c r="I52" s="392"/>
      <c r="J52" s="392"/>
      <c r="K52" s="271"/>
    </row>
    <row r="53" spans="2:11" ht="15" customHeight="1">
      <c r="B53" s="270"/>
      <c r="C53" s="392" t="s">
        <v>1046</v>
      </c>
      <c r="D53" s="392"/>
      <c r="E53" s="392"/>
      <c r="F53" s="392"/>
      <c r="G53" s="392"/>
      <c r="H53" s="392"/>
      <c r="I53" s="392"/>
      <c r="J53" s="392"/>
      <c r="K53" s="271"/>
    </row>
    <row r="54" spans="2:11" ht="12.75" customHeight="1">
      <c r="B54" s="270"/>
      <c r="C54" s="273"/>
      <c r="D54" s="273"/>
      <c r="E54" s="273"/>
      <c r="F54" s="273"/>
      <c r="G54" s="273"/>
      <c r="H54" s="273"/>
      <c r="I54" s="273"/>
      <c r="J54" s="273"/>
      <c r="K54" s="271"/>
    </row>
    <row r="55" spans="2:11" ht="15" customHeight="1">
      <c r="B55" s="270"/>
      <c r="C55" s="392" t="s">
        <v>1047</v>
      </c>
      <c r="D55" s="392"/>
      <c r="E55" s="392"/>
      <c r="F55" s="392"/>
      <c r="G55" s="392"/>
      <c r="H55" s="392"/>
      <c r="I55" s="392"/>
      <c r="J55" s="392"/>
      <c r="K55" s="271"/>
    </row>
    <row r="56" spans="2:11" ht="15" customHeight="1">
      <c r="B56" s="270"/>
      <c r="C56" s="275"/>
      <c r="D56" s="392" t="s">
        <v>1048</v>
      </c>
      <c r="E56" s="392"/>
      <c r="F56" s="392"/>
      <c r="G56" s="392"/>
      <c r="H56" s="392"/>
      <c r="I56" s="392"/>
      <c r="J56" s="392"/>
      <c r="K56" s="271"/>
    </row>
    <row r="57" spans="2:11" ht="15" customHeight="1">
      <c r="B57" s="270"/>
      <c r="C57" s="275"/>
      <c r="D57" s="392" t="s">
        <v>1049</v>
      </c>
      <c r="E57" s="392"/>
      <c r="F57" s="392"/>
      <c r="G57" s="392"/>
      <c r="H57" s="392"/>
      <c r="I57" s="392"/>
      <c r="J57" s="392"/>
      <c r="K57" s="271"/>
    </row>
    <row r="58" spans="2:11" ht="15" customHeight="1">
      <c r="B58" s="270"/>
      <c r="C58" s="275"/>
      <c r="D58" s="392" t="s">
        <v>1050</v>
      </c>
      <c r="E58" s="392"/>
      <c r="F58" s="392"/>
      <c r="G58" s="392"/>
      <c r="H58" s="392"/>
      <c r="I58" s="392"/>
      <c r="J58" s="392"/>
      <c r="K58" s="271"/>
    </row>
    <row r="59" spans="2:11" ht="15" customHeight="1">
      <c r="B59" s="270"/>
      <c r="C59" s="275"/>
      <c r="D59" s="392" t="s">
        <v>1051</v>
      </c>
      <c r="E59" s="392"/>
      <c r="F59" s="392"/>
      <c r="G59" s="392"/>
      <c r="H59" s="392"/>
      <c r="I59" s="392"/>
      <c r="J59" s="392"/>
      <c r="K59" s="271"/>
    </row>
    <row r="60" spans="2:11" ht="15" customHeight="1">
      <c r="B60" s="270"/>
      <c r="C60" s="275"/>
      <c r="D60" s="393" t="s">
        <v>1052</v>
      </c>
      <c r="E60" s="393"/>
      <c r="F60" s="393"/>
      <c r="G60" s="393"/>
      <c r="H60" s="393"/>
      <c r="I60" s="393"/>
      <c r="J60" s="393"/>
      <c r="K60" s="271"/>
    </row>
    <row r="61" spans="2:11" ht="15" customHeight="1">
      <c r="B61" s="270"/>
      <c r="C61" s="275"/>
      <c r="D61" s="392" t="s">
        <v>1053</v>
      </c>
      <c r="E61" s="392"/>
      <c r="F61" s="392"/>
      <c r="G61" s="392"/>
      <c r="H61" s="392"/>
      <c r="I61" s="392"/>
      <c r="J61" s="392"/>
      <c r="K61" s="271"/>
    </row>
    <row r="62" spans="2:11" ht="12.75" customHeight="1">
      <c r="B62" s="270"/>
      <c r="C62" s="275"/>
      <c r="D62" s="275"/>
      <c r="E62" s="278"/>
      <c r="F62" s="275"/>
      <c r="G62" s="275"/>
      <c r="H62" s="275"/>
      <c r="I62" s="275"/>
      <c r="J62" s="275"/>
      <c r="K62" s="271"/>
    </row>
    <row r="63" spans="2:11" ht="15" customHeight="1">
      <c r="B63" s="270"/>
      <c r="C63" s="275"/>
      <c r="D63" s="392" t="s">
        <v>1054</v>
      </c>
      <c r="E63" s="392"/>
      <c r="F63" s="392"/>
      <c r="G63" s="392"/>
      <c r="H63" s="392"/>
      <c r="I63" s="392"/>
      <c r="J63" s="392"/>
      <c r="K63" s="271"/>
    </row>
    <row r="64" spans="2:11" ht="15" customHeight="1">
      <c r="B64" s="270"/>
      <c r="C64" s="275"/>
      <c r="D64" s="393" t="s">
        <v>1055</v>
      </c>
      <c r="E64" s="393"/>
      <c r="F64" s="393"/>
      <c r="G64" s="393"/>
      <c r="H64" s="393"/>
      <c r="I64" s="393"/>
      <c r="J64" s="393"/>
      <c r="K64" s="271"/>
    </row>
    <row r="65" spans="2:11" ht="15" customHeight="1">
      <c r="B65" s="270"/>
      <c r="C65" s="275"/>
      <c r="D65" s="392" t="s">
        <v>1056</v>
      </c>
      <c r="E65" s="392"/>
      <c r="F65" s="392"/>
      <c r="G65" s="392"/>
      <c r="H65" s="392"/>
      <c r="I65" s="392"/>
      <c r="J65" s="392"/>
      <c r="K65" s="271"/>
    </row>
    <row r="66" spans="2:11" ht="15" customHeight="1">
      <c r="B66" s="270"/>
      <c r="C66" s="275"/>
      <c r="D66" s="392" t="s">
        <v>1057</v>
      </c>
      <c r="E66" s="392"/>
      <c r="F66" s="392"/>
      <c r="G66" s="392"/>
      <c r="H66" s="392"/>
      <c r="I66" s="392"/>
      <c r="J66" s="392"/>
      <c r="K66" s="271"/>
    </row>
    <row r="67" spans="2:11" ht="15" customHeight="1">
      <c r="B67" s="270"/>
      <c r="C67" s="275"/>
      <c r="D67" s="392" t="s">
        <v>1058</v>
      </c>
      <c r="E67" s="392"/>
      <c r="F67" s="392"/>
      <c r="G67" s="392"/>
      <c r="H67" s="392"/>
      <c r="I67" s="392"/>
      <c r="J67" s="392"/>
      <c r="K67" s="271"/>
    </row>
    <row r="68" spans="2:11" ht="15" customHeight="1">
      <c r="B68" s="270"/>
      <c r="C68" s="275"/>
      <c r="D68" s="392" t="s">
        <v>1059</v>
      </c>
      <c r="E68" s="392"/>
      <c r="F68" s="392"/>
      <c r="G68" s="392"/>
      <c r="H68" s="392"/>
      <c r="I68" s="392"/>
      <c r="J68" s="392"/>
      <c r="K68" s="271"/>
    </row>
    <row r="69" spans="2:11" ht="12.75" customHeight="1"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spans="2:11" ht="18.75" customHeight="1"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spans="2:11" ht="18.75" customHeight="1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7.5" customHeight="1"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ht="45" customHeight="1">
      <c r="B73" s="287"/>
      <c r="C73" s="394" t="s">
        <v>97</v>
      </c>
      <c r="D73" s="394"/>
      <c r="E73" s="394"/>
      <c r="F73" s="394"/>
      <c r="G73" s="394"/>
      <c r="H73" s="394"/>
      <c r="I73" s="394"/>
      <c r="J73" s="394"/>
      <c r="K73" s="288"/>
    </row>
    <row r="74" spans="2:11" ht="17.25" customHeight="1">
      <c r="B74" s="287"/>
      <c r="C74" s="289" t="s">
        <v>1060</v>
      </c>
      <c r="D74" s="289"/>
      <c r="E74" s="289"/>
      <c r="F74" s="289" t="s">
        <v>1061</v>
      </c>
      <c r="G74" s="290"/>
      <c r="H74" s="289" t="s">
        <v>168</v>
      </c>
      <c r="I74" s="289" t="s">
        <v>55</v>
      </c>
      <c r="J74" s="289" t="s">
        <v>1062</v>
      </c>
      <c r="K74" s="288"/>
    </row>
    <row r="75" spans="2:11" ht="17.25" customHeight="1">
      <c r="B75" s="287"/>
      <c r="C75" s="291" t="s">
        <v>1063</v>
      </c>
      <c r="D75" s="291"/>
      <c r="E75" s="291"/>
      <c r="F75" s="292" t="s">
        <v>1064</v>
      </c>
      <c r="G75" s="293"/>
      <c r="H75" s="291"/>
      <c r="I75" s="291"/>
      <c r="J75" s="291" t="s">
        <v>1065</v>
      </c>
      <c r="K75" s="288"/>
    </row>
    <row r="76" spans="2:11" ht="5.25" customHeight="1">
      <c r="B76" s="287"/>
      <c r="C76" s="294"/>
      <c r="D76" s="294"/>
      <c r="E76" s="294"/>
      <c r="F76" s="294"/>
      <c r="G76" s="295"/>
      <c r="H76" s="294"/>
      <c r="I76" s="294"/>
      <c r="J76" s="294"/>
      <c r="K76" s="288"/>
    </row>
    <row r="77" spans="2:11" ht="15" customHeight="1">
      <c r="B77" s="287"/>
      <c r="C77" s="277" t="s">
        <v>51</v>
      </c>
      <c r="D77" s="294"/>
      <c r="E77" s="294"/>
      <c r="F77" s="296" t="s">
        <v>1066</v>
      </c>
      <c r="G77" s="295"/>
      <c r="H77" s="277" t="s">
        <v>1067</v>
      </c>
      <c r="I77" s="277" t="s">
        <v>1068</v>
      </c>
      <c r="J77" s="277">
        <v>20</v>
      </c>
      <c r="K77" s="288"/>
    </row>
    <row r="78" spans="2:11" ht="15" customHeight="1">
      <c r="B78" s="287"/>
      <c r="C78" s="277" t="s">
        <v>1069</v>
      </c>
      <c r="D78" s="277"/>
      <c r="E78" s="277"/>
      <c r="F78" s="296" t="s">
        <v>1066</v>
      </c>
      <c r="G78" s="295"/>
      <c r="H78" s="277" t="s">
        <v>1070</v>
      </c>
      <c r="I78" s="277" t="s">
        <v>1068</v>
      </c>
      <c r="J78" s="277">
        <v>120</v>
      </c>
      <c r="K78" s="288"/>
    </row>
    <row r="79" spans="2:11" ht="15" customHeight="1">
      <c r="B79" s="297"/>
      <c r="C79" s="277" t="s">
        <v>1071</v>
      </c>
      <c r="D79" s="277"/>
      <c r="E79" s="277"/>
      <c r="F79" s="296" t="s">
        <v>1072</v>
      </c>
      <c r="G79" s="295"/>
      <c r="H79" s="277" t="s">
        <v>1073</v>
      </c>
      <c r="I79" s="277" t="s">
        <v>1068</v>
      </c>
      <c r="J79" s="277">
        <v>50</v>
      </c>
      <c r="K79" s="288"/>
    </row>
    <row r="80" spans="2:11" ht="15" customHeight="1">
      <c r="B80" s="297"/>
      <c r="C80" s="277" t="s">
        <v>1074</v>
      </c>
      <c r="D80" s="277"/>
      <c r="E80" s="277"/>
      <c r="F80" s="296" t="s">
        <v>1066</v>
      </c>
      <c r="G80" s="295"/>
      <c r="H80" s="277" t="s">
        <v>1075</v>
      </c>
      <c r="I80" s="277" t="s">
        <v>1076</v>
      </c>
      <c r="J80" s="277"/>
      <c r="K80" s="288"/>
    </row>
    <row r="81" spans="2:11" ht="15" customHeight="1">
      <c r="B81" s="297"/>
      <c r="C81" s="298" t="s">
        <v>1077</v>
      </c>
      <c r="D81" s="298"/>
      <c r="E81" s="298"/>
      <c r="F81" s="299" t="s">
        <v>1072</v>
      </c>
      <c r="G81" s="298"/>
      <c r="H81" s="298" t="s">
        <v>1078</v>
      </c>
      <c r="I81" s="298" t="s">
        <v>1068</v>
      </c>
      <c r="J81" s="298">
        <v>15</v>
      </c>
      <c r="K81" s="288"/>
    </row>
    <row r="82" spans="2:11" ht="15" customHeight="1">
      <c r="B82" s="297"/>
      <c r="C82" s="298" t="s">
        <v>1079</v>
      </c>
      <c r="D82" s="298"/>
      <c r="E82" s="298"/>
      <c r="F82" s="299" t="s">
        <v>1072</v>
      </c>
      <c r="G82" s="298"/>
      <c r="H82" s="298" t="s">
        <v>1080</v>
      </c>
      <c r="I82" s="298" t="s">
        <v>1068</v>
      </c>
      <c r="J82" s="298">
        <v>15</v>
      </c>
      <c r="K82" s="288"/>
    </row>
    <row r="83" spans="2:11" ht="15" customHeight="1">
      <c r="B83" s="297"/>
      <c r="C83" s="298" t="s">
        <v>1081</v>
      </c>
      <c r="D83" s="298"/>
      <c r="E83" s="298"/>
      <c r="F83" s="299" t="s">
        <v>1072</v>
      </c>
      <c r="G83" s="298"/>
      <c r="H83" s="298" t="s">
        <v>1082</v>
      </c>
      <c r="I83" s="298" t="s">
        <v>1068</v>
      </c>
      <c r="J83" s="298">
        <v>20</v>
      </c>
      <c r="K83" s="288"/>
    </row>
    <row r="84" spans="2:11" ht="15" customHeight="1">
      <c r="B84" s="297"/>
      <c r="C84" s="298" t="s">
        <v>1083</v>
      </c>
      <c r="D84" s="298"/>
      <c r="E84" s="298"/>
      <c r="F84" s="299" t="s">
        <v>1072</v>
      </c>
      <c r="G84" s="298"/>
      <c r="H84" s="298" t="s">
        <v>1084</v>
      </c>
      <c r="I84" s="298" t="s">
        <v>1068</v>
      </c>
      <c r="J84" s="298">
        <v>20</v>
      </c>
      <c r="K84" s="288"/>
    </row>
    <row r="85" spans="2:11" ht="15" customHeight="1">
      <c r="B85" s="297"/>
      <c r="C85" s="277" t="s">
        <v>1085</v>
      </c>
      <c r="D85" s="277"/>
      <c r="E85" s="277"/>
      <c r="F85" s="296" t="s">
        <v>1072</v>
      </c>
      <c r="G85" s="295"/>
      <c r="H85" s="277" t="s">
        <v>1086</v>
      </c>
      <c r="I85" s="277" t="s">
        <v>1068</v>
      </c>
      <c r="J85" s="277">
        <v>50</v>
      </c>
      <c r="K85" s="288"/>
    </row>
    <row r="86" spans="2:11" ht="15" customHeight="1">
      <c r="B86" s="297"/>
      <c r="C86" s="277" t="s">
        <v>1087</v>
      </c>
      <c r="D86" s="277"/>
      <c r="E86" s="277"/>
      <c r="F86" s="296" t="s">
        <v>1072</v>
      </c>
      <c r="G86" s="295"/>
      <c r="H86" s="277" t="s">
        <v>1088</v>
      </c>
      <c r="I86" s="277" t="s">
        <v>1068</v>
      </c>
      <c r="J86" s="277">
        <v>20</v>
      </c>
      <c r="K86" s="288"/>
    </row>
    <row r="87" spans="2:11" ht="15" customHeight="1">
      <c r="B87" s="297"/>
      <c r="C87" s="277" t="s">
        <v>1089</v>
      </c>
      <c r="D87" s="277"/>
      <c r="E87" s="277"/>
      <c r="F87" s="296" t="s">
        <v>1072</v>
      </c>
      <c r="G87" s="295"/>
      <c r="H87" s="277" t="s">
        <v>1090</v>
      </c>
      <c r="I87" s="277" t="s">
        <v>1068</v>
      </c>
      <c r="J87" s="277">
        <v>20</v>
      </c>
      <c r="K87" s="288"/>
    </row>
    <row r="88" spans="2:11" ht="15" customHeight="1">
      <c r="B88" s="297"/>
      <c r="C88" s="277" t="s">
        <v>1091</v>
      </c>
      <c r="D88" s="277"/>
      <c r="E88" s="277"/>
      <c r="F88" s="296" t="s">
        <v>1072</v>
      </c>
      <c r="G88" s="295"/>
      <c r="H88" s="277" t="s">
        <v>1092</v>
      </c>
      <c r="I88" s="277" t="s">
        <v>1068</v>
      </c>
      <c r="J88" s="277">
        <v>50</v>
      </c>
      <c r="K88" s="288"/>
    </row>
    <row r="89" spans="2:11" ht="15" customHeight="1">
      <c r="B89" s="297"/>
      <c r="C89" s="277" t="s">
        <v>1093</v>
      </c>
      <c r="D89" s="277"/>
      <c r="E89" s="277"/>
      <c r="F89" s="296" t="s">
        <v>1072</v>
      </c>
      <c r="G89" s="295"/>
      <c r="H89" s="277" t="s">
        <v>1093</v>
      </c>
      <c r="I89" s="277" t="s">
        <v>1068</v>
      </c>
      <c r="J89" s="277">
        <v>50</v>
      </c>
      <c r="K89" s="288"/>
    </row>
    <row r="90" spans="2:11" ht="15" customHeight="1">
      <c r="B90" s="297"/>
      <c r="C90" s="277" t="s">
        <v>173</v>
      </c>
      <c r="D90" s="277"/>
      <c r="E90" s="277"/>
      <c r="F90" s="296" t="s">
        <v>1072</v>
      </c>
      <c r="G90" s="295"/>
      <c r="H90" s="277" t="s">
        <v>1094</v>
      </c>
      <c r="I90" s="277" t="s">
        <v>1068</v>
      </c>
      <c r="J90" s="277">
        <v>255</v>
      </c>
      <c r="K90" s="288"/>
    </row>
    <row r="91" spans="2:11" ht="15" customHeight="1">
      <c r="B91" s="297"/>
      <c r="C91" s="277" t="s">
        <v>1095</v>
      </c>
      <c r="D91" s="277"/>
      <c r="E91" s="277"/>
      <c r="F91" s="296" t="s">
        <v>1066</v>
      </c>
      <c r="G91" s="295"/>
      <c r="H91" s="277" t="s">
        <v>1096</v>
      </c>
      <c r="I91" s="277" t="s">
        <v>1097</v>
      </c>
      <c r="J91" s="277"/>
      <c r="K91" s="288"/>
    </row>
    <row r="92" spans="2:11" ht="15" customHeight="1">
      <c r="B92" s="297"/>
      <c r="C92" s="277" t="s">
        <v>1098</v>
      </c>
      <c r="D92" s="277"/>
      <c r="E92" s="277"/>
      <c r="F92" s="296" t="s">
        <v>1066</v>
      </c>
      <c r="G92" s="295"/>
      <c r="H92" s="277" t="s">
        <v>1099</v>
      </c>
      <c r="I92" s="277" t="s">
        <v>1100</v>
      </c>
      <c r="J92" s="277"/>
      <c r="K92" s="288"/>
    </row>
    <row r="93" spans="2:11" ht="15" customHeight="1">
      <c r="B93" s="297"/>
      <c r="C93" s="277" t="s">
        <v>1101</v>
      </c>
      <c r="D93" s="277"/>
      <c r="E93" s="277"/>
      <c r="F93" s="296" t="s">
        <v>1066</v>
      </c>
      <c r="G93" s="295"/>
      <c r="H93" s="277" t="s">
        <v>1101</v>
      </c>
      <c r="I93" s="277" t="s">
        <v>1100</v>
      </c>
      <c r="J93" s="277"/>
      <c r="K93" s="288"/>
    </row>
    <row r="94" spans="2:11" ht="15" customHeight="1">
      <c r="B94" s="297"/>
      <c r="C94" s="277" t="s">
        <v>36</v>
      </c>
      <c r="D94" s="277"/>
      <c r="E94" s="277"/>
      <c r="F94" s="296" t="s">
        <v>1066</v>
      </c>
      <c r="G94" s="295"/>
      <c r="H94" s="277" t="s">
        <v>1102</v>
      </c>
      <c r="I94" s="277" t="s">
        <v>1100</v>
      </c>
      <c r="J94" s="277"/>
      <c r="K94" s="288"/>
    </row>
    <row r="95" spans="2:11" ht="15" customHeight="1">
      <c r="B95" s="297"/>
      <c r="C95" s="277" t="s">
        <v>46</v>
      </c>
      <c r="D95" s="277"/>
      <c r="E95" s="277"/>
      <c r="F95" s="296" t="s">
        <v>1066</v>
      </c>
      <c r="G95" s="295"/>
      <c r="H95" s="277" t="s">
        <v>1103</v>
      </c>
      <c r="I95" s="277" t="s">
        <v>1100</v>
      </c>
      <c r="J95" s="277"/>
      <c r="K95" s="288"/>
    </row>
    <row r="96" spans="2:11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spans="2:11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spans="2:11" ht="18.75" customHeight="1"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spans="2:11" ht="7.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spans="2:11" ht="45" customHeight="1">
      <c r="B100" s="287"/>
      <c r="C100" s="394" t="s">
        <v>1104</v>
      </c>
      <c r="D100" s="394"/>
      <c r="E100" s="394"/>
      <c r="F100" s="394"/>
      <c r="G100" s="394"/>
      <c r="H100" s="394"/>
      <c r="I100" s="394"/>
      <c r="J100" s="394"/>
      <c r="K100" s="288"/>
    </row>
    <row r="101" spans="2:11" ht="17.25" customHeight="1">
      <c r="B101" s="287"/>
      <c r="C101" s="289" t="s">
        <v>1060</v>
      </c>
      <c r="D101" s="289"/>
      <c r="E101" s="289"/>
      <c r="F101" s="289" t="s">
        <v>1061</v>
      </c>
      <c r="G101" s="290"/>
      <c r="H101" s="289" t="s">
        <v>168</v>
      </c>
      <c r="I101" s="289" t="s">
        <v>55</v>
      </c>
      <c r="J101" s="289" t="s">
        <v>1062</v>
      </c>
      <c r="K101" s="288"/>
    </row>
    <row r="102" spans="2:11" ht="17.25" customHeight="1">
      <c r="B102" s="287"/>
      <c r="C102" s="291" t="s">
        <v>1063</v>
      </c>
      <c r="D102" s="291"/>
      <c r="E102" s="291"/>
      <c r="F102" s="292" t="s">
        <v>1064</v>
      </c>
      <c r="G102" s="293"/>
      <c r="H102" s="291"/>
      <c r="I102" s="291"/>
      <c r="J102" s="291" t="s">
        <v>1065</v>
      </c>
      <c r="K102" s="288"/>
    </row>
    <row r="103" spans="2:11" ht="5.25" customHeight="1">
      <c r="B103" s="287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spans="2:11" ht="15" customHeight="1">
      <c r="B104" s="287"/>
      <c r="C104" s="277" t="s">
        <v>51</v>
      </c>
      <c r="D104" s="294"/>
      <c r="E104" s="294"/>
      <c r="F104" s="296" t="s">
        <v>1066</v>
      </c>
      <c r="G104" s="305"/>
      <c r="H104" s="277" t="s">
        <v>1105</v>
      </c>
      <c r="I104" s="277" t="s">
        <v>1068</v>
      </c>
      <c r="J104" s="277">
        <v>20</v>
      </c>
      <c r="K104" s="288"/>
    </row>
    <row r="105" spans="2:11" ht="15" customHeight="1">
      <c r="B105" s="287"/>
      <c r="C105" s="277" t="s">
        <v>1069</v>
      </c>
      <c r="D105" s="277"/>
      <c r="E105" s="277"/>
      <c r="F105" s="296" t="s">
        <v>1066</v>
      </c>
      <c r="G105" s="277"/>
      <c r="H105" s="277" t="s">
        <v>1105</v>
      </c>
      <c r="I105" s="277" t="s">
        <v>1068</v>
      </c>
      <c r="J105" s="277">
        <v>120</v>
      </c>
      <c r="K105" s="288"/>
    </row>
    <row r="106" spans="2:11" ht="15" customHeight="1">
      <c r="B106" s="297"/>
      <c r="C106" s="277" t="s">
        <v>1071</v>
      </c>
      <c r="D106" s="277"/>
      <c r="E106" s="277"/>
      <c r="F106" s="296" t="s">
        <v>1072</v>
      </c>
      <c r="G106" s="277"/>
      <c r="H106" s="277" t="s">
        <v>1105</v>
      </c>
      <c r="I106" s="277" t="s">
        <v>1068</v>
      </c>
      <c r="J106" s="277">
        <v>50</v>
      </c>
      <c r="K106" s="288"/>
    </row>
    <row r="107" spans="2:11" ht="15" customHeight="1">
      <c r="B107" s="297"/>
      <c r="C107" s="277" t="s">
        <v>1074</v>
      </c>
      <c r="D107" s="277"/>
      <c r="E107" s="277"/>
      <c r="F107" s="296" t="s">
        <v>1066</v>
      </c>
      <c r="G107" s="277"/>
      <c r="H107" s="277" t="s">
        <v>1105</v>
      </c>
      <c r="I107" s="277" t="s">
        <v>1076</v>
      </c>
      <c r="J107" s="277"/>
      <c r="K107" s="288"/>
    </row>
    <row r="108" spans="2:11" ht="15" customHeight="1">
      <c r="B108" s="297"/>
      <c r="C108" s="277" t="s">
        <v>1085</v>
      </c>
      <c r="D108" s="277"/>
      <c r="E108" s="277"/>
      <c r="F108" s="296" t="s">
        <v>1072</v>
      </c>
      <c r="G108" s="277"/>
      <c r="H108" s="277" t="s">
        <v>1105</v>
      </c>
      <c r="I108" s="277" t="s">
        <v>1068</v>
      </c>
      <c r="J108" s="277">
        <v>50</v>
      </c>
      <c r="K108" s="288"/>
    </row>
    <row r="109" spans="2:11" ht="15" customHeight="1">
      <c r="B109" s="297"/>
      <c r="C109" s="277" t="s">
        <v>1093</v>
      </c>
      <c r="D109" s="277"/>
      <c r="E109" s="277"/>
      <c r="F109" s="296" t="s">
        <v>1072</v>
      </c>
      <c r="G109" s="277"/>
      <c r="H109" s="277" t="s">
        <v>1105</v>
      </c>
      <c r="I109" s="277" t="s">
        <v>1068</v>
      </c>
      <c r="J109" s="277">
        <v>50</v>
      </c>
      <c r="K109" s="288"/>
    </row>
    <row r="110" spans="2:11" ht="15" customHeight="1">
      <c r="B110" s="297"/>
      <c r="C110" s="277" t="s">
        <v>1091</v>
      </c>
      <c r="D110" s="277"/>
      <c r="E110" s="277"/>
      <c r="F110" s="296" t="s">
        <v>1072</v>
      </c>
      <c r="G110" s="277"/>
      <c r="H110" s="277" t="s">
        <v>1105</v>
      </c>
      <c r="I110" s="277" t="s">
        <v>1068</v>
      </c>
      <c r="J110" s="277">
        <v>50</v>
      </c>
      <c r="K110" s="288"/>
    </row>
    <row r="111" spans="2:11" ht="15" customHeight="1">
      <c r="B111" s="297"/>
      <c r="C111" s="277" t="s">
        <v>51</v>
      </c>
      <c r="D111" s="277"/>
      <c r="E111" s="277"/>
      <c r="F111" s="296" t="s">
        <v>1066</v>
      </c>
      <c r="G111" s="277"/>
      <c r="H111" s="277" t="s">
        <v>1106</v>
      </c>
      <c r="I111" s="277" t="s">
        <v>1068</v>
      </c>
      <c r="J111" s="277">
        <v>20</v>
      </c>
      <c r="K111" s="288"/>
    </row>
    <row r="112" spans="2:11" ht="15" customHeight="1">
      <c r="B112" s="297"/>
      <c r="C112" s="277" t="s">
        <v>1107</v>
      </c>
      <c r="D112" s="277"/>
      <c r="E112" s="277"/>
      <c r="F112" s="296" t="s">
        <v>1066</v>
      </c>
      <c r="G112" s="277"/>
      <c r="H112" s="277" t="s">
        <v>1108</v>
      </c>
      <c r="I112" s="277" t="s">
        <v>1068</v>
      </c>
      <c r="J112" s="277">
        <v>120</v>
      </c>
      <c r="K112" s="288"/>
    </row>
    <row r="113" spans="2:11" ht="15" customHeight="1">
      <c r="B113" s="297"/>
      <c r="C113" s="277" t="s">
        <v>36</v>
      </c>
      <c r="D113" s="277"/>
      <c r="E113" s="277"/>
      <c r="F113" s="296" t="s">
        <v>1066</v>
      </c>
      <c r="G113" s="277"/>
      <c r="H113" s="277" t="s">
        <v>1109</v>
      </c>
      <c r="I113" s="277" t="s">
        <v>1100</v>
      </c>
      <c r="J113" s="277"/>
      <c r="K113" s="288"/>
    </row>
    <row r="114" spans="2:11" ht="15" customHeight="1">
      <c r="B114" s="297"/>
      <c r="C114" s="277" t="s">
        <v>46</v>
      </c>
      <c r="D114" s="277"/>
      <c r="E114" s="277"/>
      <c r="F114" s="296" t="s">
        <v>1066</v>
      </c>
      <c r="G114" s="277"/>
      <c r="H114" s="277" t="s">
        <v>1110</v>
      </c>
      <c r="I114" s="277" t="s">
        <v>1100</v>
      </c>
      <c r="J114" s="277"/>
      <c r="K114" s="288"/>
    </row>
    <row r="115" spans="2:11" ht="15" customHeight="1">
      <c r="B115" s="297"/>
      <c r="C115" s="277" t="s">
        <v>55</v>
      </c>
      <c r="D115" s="277"/>
      <c r="E115" s="277"/>
      <c r="F115" s="296" t="s">
        <v>1066</v>
      </c>
      <c r="G115" s="277"/>
      <c r="H115" s="277" t="s">
        <v>1111</v>
      </c>
      <c r="I115" s="277" t="s">
        <v>1112</v>
      </c>
      <c r="J115" s="277"/>
      <c r="K115" s="288"/>
    </row>
    <row r="116" spans="2:11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spans="2:11" ht="18.75" customHeight="1">
      <c r="B117" s="307"/>
      <c r="C117" s="273"/>
      <c r="D117" s="273"/>
      <c r="E117" s="273"/>
      <c r="F117" s="308"/>
      <c r="G117" s="273"/>
      <c r="H117" s="273"/>
      <c r="I117" s="273"/>
      <c r="J117" s="273"/>
      <c r="K117" s="307"/>
    </row>
    <row r="118" spans="2:11" ht="18.75" customHeight="1"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spans="2:11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spans="2:11" ht="45" customHeight="1">
      <c r="B120" s="312"/>
      <c r="C120" s="389" t="s">
        <v>1113</v>
      </c>
      <c r="D120" s="389"/>
      <c r="E120" s="389"/>
      <c r="F120" s="389"/>
      <c r="G120" s="389"/>
      <c r="H120" s="389"/>
      <c r="I120" s="389"/>
      <c r="J120" s="389"/>
      <c r="K120" s="313"/>
    </row>
    <row r="121" spans="2:11" ht="17.25" customHeight="1">
      <c r="B121" s="314"/>
      <c r="C121" s="289" t="s">
        <v>1060</v>
      </c>
      <c r="D121" s="289"/>
      <c r="E121" s="289"/>
      <c r="F121" s="289" t="s">
        <v>1061</v>
      </c>
      <c r="G121" s="290"/>
      <c r="H121" s="289" t="s">
        <v>168</v>
      </c>
      <c r="I121" s="289" t="s">
        <v>55</v>
      </c>
      <c r="J121" s="289" t="s">
        <v>1062</v>
      </c>
      <c r="K121" s="315"/>
    </row>
    <row r="122" spans="2:11" ht="17.25" customHeight="1">
      <c r="B122" s="314"/>
      <c r="C122" s="291" t="s">
        <v>1063</v>
      </c>
      <c r="D122" s="291"/>
      <c r="E122" s="291"/>
      <c r="F122" s="292" t="s">
        <v>1064</v>
      </c>
      <c r="G122" s="293"/>
      <c r="H122" s="291"/>
      <c r="I122" s="291"/>
      <c r="J122" s="291" t="s">
        <v>1065</v>
      </c>
      <c r="K122" s="315"/>
    </row>
    <row r="123" spans="2:11" ht="5.25" customHeight="1">
      <c r="B123" s="316"/>
      <c r="C123" s="294"/>
      <c r="D123" s="294"/>
      <c r="E123" s="294"/>
      <c r="F123" s="294"/>
      <c r="G123" s="277"/>
      <c r="H123" s="294"/>
      <c r="I123" s="294"/>
      <c r="J123" s="294"/>
      <c r="K123" s="317"/>
    </row>
    <row r="124" spans="2:11" ht="15" customHeight="1">
      <c r="B124" s="316"/>
      <c r="C124" s="277" t="s">
        <v>1069</v>
      </c>
      <c r="D124" s="294"/>
      <c r="E124" s="294"/>
      <c r="F124" s="296" t="s">
        <v>1066</v>
      </c>
      <c r="G124" s="277"/>
      <c r="H124" s="277" t="s">
        <v>1105</v>
      </c>
      <c r="I124" s="277" t="s">
        <v>1068</v>
      </c>
      <c r="J124" s="277">
        <v>120</v>
      </c>
      <c r="K124" s="318"/>
    </row>
    <row r="125" spans="2:11" ht="15" customHeight="1">
      <c r="B125" s="316"/>
      <c r="C125" s="277" t="s">
        <v>1114</v>
      </c>
      <c r="D125" s="277"/>
      <c r="E125" s="277"/>
      <c r="F125" s="296" t="s">
        <v>1066</v>
      </c>
      <c r="G125" s="277"/>
      <c r="H125" s="277" t="s">
        <v>1115</v>
      </c>
      <c r="I125" s="277" t="s">
        <v>1068</v>
      </c>
      <c r="J125" s="277" t="s">
        <v>1116</v>
      </c>
      <c r="K125" s="318"/>
    </row>
    <row r="126" spans="2:11" ht="15" customHeight="1">
      <c r="B126" s="316"/>
      <c r="C126" s="277" t="s">
        <v>1015</v>
      </c>
      <c r="D126" s="277"/>
      <c r="E126" s="277"/>
      <c r="F126" s="296" t="s">
        <v>1066</v>
      </c>
      <c r="G126" s="277"/>
      <c r="H126" s="277" t="s">
        <v>1117</v>
      </c>
      <c r="I126" s="277" t="s">
        <v>1068</v>
      </c>
      <c r="J126" s="277" t="s">
        <v>1116</v>
      </c>
      <c r="K126" s="318"/>
    </row>
    <row r="127" spans="2:11" ht="15" customHeight="1">
      <c r="B127" s="316"/>
      <c r="C127" s="277" t="s">
        <v>1077</v>
      </c>
      <c r="D127" s="277"/>
      <c r="E127" s="277"/>
      <c r="F127" s="296" t="s">
        <v>1072</v>
      </c>
      <c r="G127" s="277"/>
      <c r="H127" s="277" t="s">
        <v>1078</v>
      </c>
      <c r="I127" s="277" t="s">
        <v>1068</v>
      </c>
      <c r="J127" s="277">
        <v>15</v>
      </c>
      <c r="K127" s="318"/>
    </row>
    <row r="128" spans="2:11" ht="15" customHeight="1">
      <c r="B128" s="316"/>
      <c r="C128" s="298" t="s">
        <v>1079</v>
      </c>
      <c r="D128" s="298"/>
      <c r="E128" s="298"/>
      <c r="F128" s="299" t="s">
        <v>1072</v>
      </c>
      <c r="G128" s="298"/>
      <c r="H128" s="298" t="s">
        <v>1080</v>
      </c>
      <c r="I128" s="298" t="s">
        <v>1068</v>
      </c>
      <c r="J128" s="298">
        <v>15</v>
      </c>
      <c r="K128" s="318"/>
    </row>
    <row r="129" spans="2:11" ht="15" customHeight="1">
      <c r="B129" s="316"/>
      <c r="C129" s="298" t="s">
        <v>1081</v>
      </c>
      <c r="D129" s="298"/>
      <c r="E129" s="298"/>
      <c r="F129" s="299" t="s">
        <v>1072</v>
      </c>
      <c r="G129" s="298"/>
      <c r="H129" s="298" t="s">
        <v>1082</v>
      </c>
      <c r="I129" s="298" t="s">
        <v>1068</v>
      </c>
      <c r="J129" s="298">
        <v>20</v>
      </c>
      <c r="K129" s="318"/>
    </row>
    <row r="130" spans="2:11" ht="15" customHeight="1">
      <c r="B130" s="316"/>
      <c r="C130" s="298" t="s">
        <v>1083</v>
      </c>
      <c r="D130" s="298"/>
      <c r="E130" s="298"/>
      <c r="F130" s="299" t="s">
        <v>1072</v>
      </c>
      <c r="G130" s="298"/>
      <c r="H130" s="298" t="s">
        <v>1084</v>
      </c>
      <c r="I130" s="298" t="s">
        <v>1068</v>
      </c>
      <c r="J130" s="298">
        <v>20</v>
      </c>
      <c r="K130" s="318"/>
    </row>
    <row r="131" spans="2:11" ht="15" customHeight="1">
      <c r="B131" s="316"/>
      <c r="C131" s="277" t="s">
        <v>1071</v>
      </c>
      <c r="D131" s="277"/>
      <c r="E131" s="277"/>
      <c r="F131" s="296" t="s">
        <v>1072</v>
      </c>
      <c r="G131" s="277"/>
      <c r="H131" s="277" t="s">
        <v>1105</v>
      </c>
      <c r="I131" s="277" t="s">
        <v>1068</v>
      </c>
      <c r="J131" s="277">
        <v>50</v>
      </c>
      <c r="K131" s="318"/>
    </row>
    <row r="132" spans="2:11" ht="15" customHeight="1">
      <c r="B132" s="316"/>
      <c r="C132" s="277" t="s">
        <v>1085</v>
      </c>
      <c r="D132" s="277"/>
      <c r="E132" s="277"/>
      <c r="F132" s="296" t="s">
        <v>1072</v>
      </c>
      <c r="G132" s="277"/>
      <c r="H132" s="277" t="s">
        <v>1105</v>
      </c>
      <c r="I132" s="277" t="s">
        <v>1068</v>
      </c>
      <c r="J132" s="277">
        <v>50</v>
      </c>
      <c r="K132" s="318"/>
    </row>
    <row r="133" spans="2:11" ht="15" customHeight="1">
      <c r="B133" s="316"/>
      <c r="C133" s="277" t="s">
        <v>1091</v>
      </c>
      <c r="D133" s="277"/>
      <c r="E133" s="277"/>
      <c r="F133" s="296" t="s">
        <v>1072</v>
      </c>
      <c r="G133" s="277"/>
      <c r="H133" s="277" t="s">
        <v>1105</v>
      </c>
      <c r="I133" s="277" t="s">
        <v>1068</v>
      </c>
      <c r="J133" s="277">
        <v>50</v>
      </c>
      <c r="K133" s="318"/>
    </row>
    <row r="134" spans="2:11" ht="15" customHeight="1">
      <c r="B134" s="316"/>
      <c r="C134" s="277" t="s">
        <v>1093</v>
      </c>
      <c r="D134" s="277"/>
      <c r="E134" s="277"/>
      <c r="F134" s="296" t="s">
        <v>1072</v>
      </c>
      <c r="G134" s="277"/>
      <c r="H134" s="277" t="s">
        <v>1105</v>
      </c>
      <c r="I134" s="277" t="s">
        <v>1068</v>
      </c>
      <c r="J134" s="277">
        <v>50</v>
      </c>
      <c r="K134" s="318"/>
    </row>
    <row r="135" spans="2:11" ht="15" customHeight="1">
      <c r="B135" s="316"/>
      <c r="C135" s="277" t="s">
        <v>173</v>
      </c>
      <c r="D135" s="277"/>
      <c r="E135" s="277"/>
      <c r="F135" s="296" t="s">
        <v>1072</v>
      </c>
      <c r="G135" s="277"/>
      <c r="H135" s="277" t="s">
        <v>1118</v>
      </c>
      <c r="I135" s="277" t="s">
        <v>1068</v>
      </c>
      <c r="J135" s="277">
        <v>255</v>
      </c>
      <c r="K135" s="318"/>
    </row>
    <row r="136" spans="2:11" ht="15" customHeight="1">
      <c r="B136" s="316"/>
      <c r="C136" s="277" t="s">
        <v>1095</v>
      </c>
      <c r="D136" s="277"/>
      <c r="E136" s="277"/>
      <c r="F136" s="296" t="s">
        <v>1066</v>
      </c>
      <c r="G136" s="277"/>
      <c r="H136" s="277" t="s">
        <v>1119</v>
      </c>
      <c r="I136" s="277" t="s">
        <v>1097</v>
      </c>
      <c r="J136" s="277"/>
      <c r="K136" s="318"/>
    </row>
    <row r="137" spans="2:11" ht="15" customHeight="1">
      <c r="B137" s="316"/>
      <c r="C137" s="277" t="s">
        <v>1098</v>
      </c>
      <c r="D137" s="277"/>
      <c r="E137" s="277"/>
      <c r="F137" s="296" t="s">
        <v>1066</v>
      </c>
      <c r="G137" s="277"/>
      <c r="H137" s="277" t="s">
        <v>1120</v>
      </c>
      <c r="I137" s="277" t="s">
        <v>1100</v>
      </c>
      <c r="J137" s="277"/>
      <c r="K137" s="318"/>
    </row>
    <row r="138" spans="2:11" ht="15" customHeight="1">
      <c r="B138" s="316"/>
      <c r="C138" s="277" t="s">
        <v>1101</v>
      </c>
      <c r="D138" s="277"/>
      <c r="E138" s="277"/>
      <c r="F138" s="296" t="s">
        <v>1066</v>
      </c>
      <c r="G138" s="277"/>
      <c r="H138" s="277" t="s">
        <v>1101</v>
      </c>
      <c r="I138" s="277" t="s">
        <v>1100</v>
      </c>
      <c r="J138" s="277"/>
      <c r="K138" s="318"/>
    </row>
    <row r="139" spans="2:11" ht="15" customHeight="1">
      <c r="B139" s="316"/>
      <c r="C139" s="277" t="s">
        <v>36</v>
      </c>
      <c r="D139" s="277"/>
      <c r="E139" s="277"/>
      <c r="F139" s="296" t="s">
        <v>1066</v>
      </c>
      <c r="G139" s="277"/>
      <c r="H139" s="277" t="s">
        <v>1121</v>
      </c>
      <c r="I139" s="277" t="s">
        <v>1100</v>
      </c>
      <c r="J139" s="277"/>
      <c r="K139" s="318"/>
    </row>
    <row r="140" spans="2:11" ht="15" customHeight="1">
      <c r="B140" s="316"/>
      <c r="C140" s="277" t="s">
        <v>1122</v>
      </c>
      <c r="D140" s="277"/>
      <c r="E140" s="277"/>
      <c r="F140" s="296" t="s">
        <v>1066</v>
      </c>
      <c r="G140" s="277"/>
      <c r="H140" s="277" t="s">
        <v>1123</v>
      </c>
      <c r="I140" s="277" t="s">
        <v>1100</v>
      </c>
      <c r="J140" s="277"/>
      <c r="K140" s="318"/>
    </row>
    <row r="141" spans="2:1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spans="2:11" ht="18.75" customHeight="1">
      <c r="B142" s="273"/>
      <c r="C142" s="273"/>
      <c r="D142" s="273"/>
      <c r="E142" s="273"/>
      <c r="F142" s="308"/>
      <c r="G142" s="273"/>
      <c r="H142" s="273"/>
      <c r="I142" s="273"/>
      <c r="J142" s="273"/>
      <c r="K142" s="273"/>
    </row>
    <row r="143" spans="2:11" ht="18.75" customHeight="1"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spans="2:11" ht="7.5" customHeight="1"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spans="2:11" ht="45" customHeight="1">
      <c r="B145" s="287"/>
      <c r="C145" s="394" t="s">
        <v>1124</v>
      </c>
      <c r="D145" s="394"/>
      <c r="E145" s="394"/>
      <c r="F145" s="394"/>
      <c r="G145" s="394"/>
      <c r="H145" s="394"/>
      <c r="I145" s="394"/>
      <c r="J145" s="394"/>
      <c r="K145" s="288"/>
    </row>
    <row r="146" spans="2:11" ht="17.25" customHeight="1">
      <c r="B146" s="287"/>
      <c r="C146" s="289" t="s">
        <v>1060</v>
      </c>
      <c r="D146" s="289"/>
      <c r="E146" s="289"/>
      <c r="F146" s="289" t="s">
        <v>1061</v>
      </c>
      <c r="G146" s="290"/>
      <c r="H146" s="289" t="s">
        <v>168</v>
      </c>
      <c r="I146" s="289" t="s">
        <v>55</v>
      </c>
      <c r="J146" s="289" t="s">
        <v>1062</v>
      </c>
      <c r="K146" s="288"/>
    </row>
    <row r="147" spans="2:11" ht="17.25" customHeight="1">
      <c r="B147" s="287"/>
      <c r="C147" s="291" t="s">
        <v>1063</v>
      </c>
      <c r="D147" s="291"/>
      <c r="E147" s="291"/>
      <c r="F147" s="292" t="s">
        <v>1064</v>
      </c>
      <c r="G147" s="293"/>
      <c r="H147" s="291"/>
      <c r="I147" s="291"/>
      <c r="J147" s="291" t="s">
        <v>1065</v>
      </c>
      <c r="K147" s="288"/>
    </row>
    <row r="148" spans="2:11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spans="2:11" ht="15" customHeight="1">
      <c r="B149" s="297"/>
      <c r="C149" s="322" t="s">
        <v>1069</v>
      </c>
      <c r="D149" s="277"/>
      <c r="E149" s="277"/>
      <c r="F149" s="323" t="s">
        <v>1066</v>
      </c>
      <c r="G149" s="277"/>
      <c r="H149" s="322" t="s">
        <v>1105</v>
      </c>
      <c r="I149" s="322" t="s">
        <v>1068</v>
      </c>
      <c r="J149" s="322">
        <v>120</v>
      </c>
      <c r="K149" s="318"/>
    </row>
    <row r="150" spans="2:11" ht="15" customHeight="1">
      <c r="B150" s="297"/>
      <c r="C150" s="322" t="s">
        <v>1114</v>
      </c>
      <c r="D150" s="277"/>
      <c r="E150" s="277"/>
      <c r="F150" s="323" t="s">
        <v>1066</v>
      </c>
      <c r="G150" s="277"/>
      <c r="H150" s="322" t="s">
        <v>1125</v>
      </c>
      <c r="I150" s="322" t="s">
        <v>1068</v>
      </c>
      <c r="J150" s="322" t="s">
        <v>1116</v>
      </c>
      <c r="K150" s="318"/>
    </row>
    <row r="151" spans="2:11" ht="15" customHeight="1">
      <c r="B151" s="297"/>
      <c r="C151" s="322" t="s">
        <v>1015</v>
      </c>
      <c r="D151" s="277"/>
      <c r="E151" s="277"/>
      <c r="F151" s="323" t="s">
        <v>1066</v>
      </c>
      <c r="G151" s="277"/>
      <c r="H151" s="322" t="s">
        <v>1126</v>
      </c>
      <c r="I151" s="322" t="s">
        <v>1068</v>
      </c>
      <c r="J151" s="322" t="s">
        <v>1116</v>
      </c>
      <c r="K151" s="318"/>
    </row>
    <row r="152" spans="2:11" ht="15" customHeight="1">
      <c r="B152" s="297"/>
      <c r="C152" s="322" t="s">
        <v>1071</v>
      </c>
      <c r="D152" s="277"/>
      <c r="E152" s="277"/>
      <c r="F152" s="323" t="s">
        <v>1072</v>
      </c>
      <c r="G152" s="277"/>
      <c r="H152" s="322" t="s">
        <v>1105</v>
      </c>
      <c r="I152" s="322" t="s">
        <v>1068</v>
      </c>
      <c r="J152" s="322">
        <v>50</v>
      </c>
      <c r="K152" s="318"/>
    </row>
    <row r="153" spans="2:11" ht="15" customHeight="1">
      <c r="B153" s="297"/>
      <c r="C153" s="322" t="s">
        <v>1074</v>
      </c>
      <c r="D153" s="277"/>
      <c r="E153" s="277"/>
      <c r="F153" s="323" t="s">
        <v>1066</v>
      </c>
      <c r="G153" s="277"/>
      <c r="H153" s="322" t="s">
        <v>1105</v>
      </c>
      <c r="I153" s="322" t="s">
        <v>1076</v>
      </c>
      <c r="J153" s="322"/>
      <c r="K153" s="318"/>
    </row>
    <row r="154" spans="2:11" ht="15" customHeight="1">
      <c r="B154" s="297"/>
      <c r="C154" s="322" t="s">
        <v>1085</v>
      </c>
      <c r="D154" s="277"/>
      <c r="E154" s="277"/>
      <c r="F154" s="323" t="s">
        <v>1072</v>
      </c>
      <c r="G154" s="277"/>
      <c r="H154" s="322" t="s">
        <v>1105</v>
      </c>
      <c r="I154" s="322" t="s">
        <v>1068</v>
      </c>
      <c r="J154" s="322">
        <v>50</v>
      </c>
      <c r="K154" s="318"/>
    </row>
    <row r="155" spans="2:11" ht="15" customHeight="1">
      <c r="B155" s="297"/>
      <c r="C155" s="322" t="s">
        <v>1093</v>
      </c>
      <c r="D155" s="277"/>
      <c r="E155" s="277"/>
      <c r="F155" s="323" t="s">
        <v>1072</v>
      </c>
      <c r="G155" s="277"/>
      <c r="H155" s="322" t="s">
        <v>1105</v>
      </c>
      <c r="I155" s="322" t="s">
        <v>1068</v>
      </c>
      <c r="J155" s="322">
        <v>50</v>
      </c>
      <c r="K155" s="318"/>
    </row>
    <row r="156" spans="2:11" ht="15" customHeight="1">
      <c r="B156" s="297"/>
      <c r="C156" s="322" t="s">
        <v>1091</v>
      </c>
      <c r="D156" s="277"/>
      <c r="E156" s="277"/>
      <c r="F156" s="323" t="s">
        <v>1072</v>
      </c>
      <c r="G156" s="277"/>
      <c r="H156" s="322" t="s">
        <v>1105</v>
      </c>
      <c r="I156" s="322" t="s">
        <v>1068</v>
      </c>
      <c r="J156" s="322">
        <v>50</v>
      </c>
      <c r="K156" s="318"/>
    </row>
    <row r="157" spans="2:11" ht="15" customHeight="1">
      <c r="B157" s="297"/>
      <c r="C157" s="322" t="s">
        <v>142</v>
      </c>
      <c r="D157" s="277"/>
      <c r="E157" s="277"/>
      <c r="F157" s="323" t="s">
        <v>1066</v>
      </c>
      <c r="G157" s="277"/>
      <c r="H157" s="322" t="s">
        <v>1127</v>
      </c>
      <c r="I157" s="322" t="s">
        <v>1068</v>
      </c>
      <c r="J157" s="322" t="s">
        <v>1128</v>
      </c>
      <c r="K157" s="318"/>
    </row>
    <row r="158" spans="2:11" ht="15" customHeight="1">
      <c r="B158" s="297"/>
      <c r="C158" s="322" t="s">
        <v>1129</v>
      </c>
      <c r="D158" s="277"/>
      <c r="E158" s="277"/>
      <c r="F158" s="323" t="s">
        <v>1066</v>
      </c>
      <c r="G158" s="277"/>
      <c r="H158" s="322" t="s">
        <v>1130</v>
      </c>
      <c r="I158" s="322" t="s">
        <v>1100</v>
      </c>
      <c r="J158" s="322"/>
      <c r="K158" s="318"/>
    </row>
    <row r="159" spans="2:11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spans="2:11" ht="18.75" customHeight="1">
      <c r="B160" s="273"/>
      <c r="C160" s="277"/>
      <c r="D160" s="277"/>
      <c r="E160" s="277"/>
      <c r="F160" s="296"/>
      <c r="G160" s="277"/>
      <c r="H160" s="277"/>
      <c r="I160" s="277"/>
      <c r="J160" s="277"/>
      <c r="K160" s="273"/>
    </row>
    <row r="161" spans="2:11" ht="18.75" customHeight="1"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spans="2:11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spans="2:11" ht="45" customHeight="1">
      <c r="B163" s="268"/>
      <c r="C163" s="389" t="s">
        <v>1131</v>
      </c>
      <c r="D163" s="389"/>
      <c r="E163" s="389"/>
      <c r="F163" s="389"/>
      <c r="G163" s="389"/>
      <c r="H163" s="389"/>
      <c r="I163" s="389"/>
      <c r="J163" s="389"/>
      <c r="K163" s="269"/>
    </row>
    <row r="164" spans="2:11" ht="17.25" customHeight="1">
      <c r="B164" s="268"/>
      <c r="C164" s="289" t="s">
        <v>1060</v>
      </c>
      <c r="D164" s="289"/>
      <c r="E164" s="289"/>
      <c r="F164" s="289" t="s">
        <v>1061</v>
      </c>
      <c r="G164" s="326"/>
      <c r="H164" s="327" t="s">
        <v>168</v>
      </c>
      <c r="I164" s="327" t="s">
        <v>55</v>
      </c>
      <c r="J164" s="289" t="s">
        <v>1062</v>
      </c>
      <c r="K164" s="269"/>
    </row>
    <row r="165" spans="2:11" ht="17.25" customHeight="1">
      <c r="B165" s="270"/>
      <c r="C165" s="291" t="s">
        <v>1063</v>
      </c>
      <c r="D165" s="291"/>
      <c r="E165" s="291"/>
      <c r="F165" s="292" t="s">
        <v>1064</v>
      </c>
      <c r="G165" s="328"/>
      <c r="H165" s="329"/>
      <c r="I165" s="329"/>
      <c r="J165" s="291" t="s">
        <v>1065</v>
      </c>
      <c r="K165" s="271"/>
    </row>
    <row r="166" spans="2:11" ht="5.25" customHeight="1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spans="2:11" ht="15" customHeight="1">
      <c r="B167" s="297"/>
      <c r="C167" s="277" t="s">
        <v>1069</v>
      </c>
      <c r="D167" s="277"/>
      <c r="E167" s="277"/>
      <c r="F167" s="296" t="s">
        <v>1066</v>
      </c>
      <c r="G167" s="277"/>
      <c r="H167" s="277" t="s">
        <v>1105</v>
      </c>
      <c r="I167" s="277" t="s">
        <v>1068</v>
      </c>
      <c r="J167" s="277">
        <v>120</v>
      </c>
      <c r="K167" s="318"/>
    </row>
    <row r="168" spans="2:11" ht="15" customHeight="1">
      <c r="B168" s="297"/>
      <c r="C168" s="277" t="s">
        <v>1114</v>
      </c>
      <c r="D168" s="277"/>
      <c r="E168" s="277"/>
      <c r="F168" s="296" t="s">
        <v>1066</v>
      </c>
      <c r="G168" s="277"/>
      <c r="H168" s="277" t="s">
        <v>1115</v>
      </c>
      <c r="I168" s="277" t="s">
        <v>1068</v>
      </c>
      <c r="J168" s="277" t="s">
        <v>1116</v>
      </c>
      <c r="K168" s="318"/>
    </row>
    <row r="169" spans="2:11" ht="15" customHeight="1">
      <c r="B169" s="297"/>
      <c r="C169" s="277" t="s">
        <v>1015</v>
      </c>
      <c r="D169" s="277"/>
      <c r="E169" s="277"/>
      <c r="F169" s="296" t="s">
        <v>1066</v>
      </c>
      <c r="G169" s="277"/>
      <c r="H169" s="277" t="s">
        <v>1132</v>
      </c>
      <c r="I169" s="277" t="s">
        <v>1068</v>
      </c>
      <c r="J169" s="277" t="s">
        <v>1116</v>
      </c>
      <c r="K169" s="318"/>
    </row>
    <row r="170" spans="2:11" ht="15" customHeight="1">
      <c r="B170" s="297"/>
      <c r="C170" s="277" t="s">
        <v>1071</v>
      </c>
      <c r="D170" s="277"/>
      <c r="E170" s="277"/>
      <c r="F170" s="296" t="s">
        <v>1072</v>
      </c>
      <c r="G170" s="277"/>
      <c r="H170" s="277" t="s">
        <v>1132</v>
      </c>
      <c r="I170" s="277" t="s">
        <v>1068</v>
      </c>
      <c r="J170" s="277">
        <v>50</v>
      </c>
      <c r="K170" s="318"/>
    </row>
    <row r="171" spans="2:11" ht="15" customHeight="1">
      <c r="B171" s="297"/>
      <c r="C171" s="277" t="s">
        <v>1074</v>
      </c>
      <c r="D171" s="277"/>
      <c r="E171" s="277"/>
      <c r="F171" s="296" t="s">
        <v>1066</v>
      </c>
      <c r="G171" s="277"/>
      <c r="H171" s="277" t="s">
        <v>1132</v>
      </c>
      <c r="I171" s="277" t="s">
        <v>1076</v>
      </c>
      <c r="J171" s="277"/>
      <c r="K171" s="318"/>
    </row>
    <row r="172" spans="2:11" ht="15" customHeight="1">
      <c r="B172" s="297"/>
      <c r="C172" s="277" t="s">
        <v>1085</v>
      </c>
      <c r="D172" s="277"/>
      <c r="E172" s="277"/>
      <c r="F172" s="296" t="s">
        <v>1072</v>
      </c>
      <c r="G172" s="277"/>
      <c r="H172" s="277" t="s">
        <v>1132</v>
      </c>
      <c r="I172" s="277" t="s">
        <v>1068</v>
      </c>
      <c r="J172" s="277">
        <v>50</v>
      </c>
      <c r="K172" s="318"/>
    </row>
    <row r="173" spans="2:11" ht="15" customHeight="1">
      <c r="B173" s="297"/>
      <c r="C173" s="277" t="s">
        <v>1093</v>
      </c>
      <c r="D173" s="277"/>
      <c r="E173" s="277"/>
      <c r="F173" s="296" t="s">
        <v>1072</v>
      </c>
      <c r="G173" s="277"/>
      <c r="H173" s="277" t="s">
        <v>1132</v>
      </c>
      <c r="I173" s="277" t="s">
        <v>1068</v>
      </c>
      <c r="J173" s="277">
        <v>50</v>
      </c>
      <c r="K173" s="318"/>
    </row>
    <row r="174" spans="2:11" ht="15" customHeight="1">
      <c r="B174" s="297"/>
      <c r="C174" s="277" t="s">
        <v>1091</v>
      </c>
      <c r="D174" s="277"/>
      <c r="E174" s="277"/>
      <c r="F174" s="296" t="s">
        <v>1072</v>
      </c>
      <c r="G174" s="277"/>
      <c r="H174" s="277" t="s">
        <v>1132</v>
      </c>
      <c r="I174" s="277" t="s">
        <v>1068</v>
      </c>
      <c r="J174" s="277">
        <v>50</v>
      </c>
      <c r="K174" s="318"/>
    </row>
    <row r="175" spans="2:11" ht="15" customHeight="1">
      <c r="B175" s="297"/>
      <c r="C175" s="277" t="s">
        <v>167</v>
      </c>
      <c r="D175" s="277"/>
      <c r="E175" s="277"/>
      <c r="F175" s="296" t="s">
        <v>1066</v>
      </c>
      <c r="G175" s="277"/>
      <c r="H175" s="277" t="s">
        <v>1133</v>
      </c>
      <c r="I175" s="277" t="s">
        <v>1134</v>
      </c>
      <c r="J175" s="277"/>
      <c r="K175" s="318"/>
    </row>
    <row r="176" spans="2:11" ht="15" customHeight="1">
      <c r="B176" s="297"/>
      <c r="C176" s="277" t="s">
        <v>55</v>
      </c>
      <c r="D176" s="277"/>
      <c r="E176" s="277"/>
      <c r="F176" s="296" t="s">
        <v>1066</v>
      </c>
      <c r="G176" s="277"/>
      <c r="H176" s="277" t="s">
        <v>1135</v>
      </c>
      <c r="I176" s="277" t="s">
        <v>1136</v>
      </c>
      <c r="J176" s="277">
        <v>1</v>
      </c>
      <c r="K176" s="318"/>
    </row>
    <row r="177" spans="2:11" ht="15" customHeight="1">
      <c r="B177" s="297"/>
      <c r="C177" s="277" t="s">
        <v>51</v>
      </c>
      <c r="D177" s="277"/>
      <c r="E177" s="277"/>
      <c r="F177" s="296" t="s">
        <v>1066</v>
      </c>
      <c r="G177" s="277"/>
      <c r="H177" s="277" t="s">
        <v>1137</v>
      </c>
      <c r="I177" s="277" t="s">
        <v>1068</v>
      </c>
      <c r="J177" s="277">
        <v>20</v>
      </c>
      <c r="K177" s="318"/>
    </row>
    <row r="178" spans="2:11" ht="15" customHeight="1">
      <c r="B178" s="297"/>
      <c r="C178" s="277" t="s">
        <v>168</v>
      </c>
      <c r="D178" s="277"/>
      <c r="E178" s="277"/>
      <c r="F178" s="296" t="s">
        <v>1066</v>
      </c>
      <c r="G178" s="277"/>
      <c r="H178" s="277" t="s">
        <v>1138</v>
      </c>
      <c r="I178" s="277" t="s">
        <v>1068</v>
      </c>
      <c r="J178" s="277">
        <v>255</v>
      </c>
      <c r="K178" s="318"/>
    </row>
    <row r="179" spans="2:11" ht="15" customHeight="1">
      <c r="B179" s="297"/>
      <c r="C179" s="277" t="s">
        <v>169</v>
      </c>
      <c r="D179" s="277"/>
      <c r="E179" s="277"/>
      <c r="F179" s="296" t="s">
        <v>1066</v>
      </c>
      <c r="G179" s="277"/>
      <c r="H179" s="277" t="s">
        <v>1031</v>
      </c>
      <c r="I179" s="277" t="s">
        <v>1068</v>
      </c>
      <c r="J179" s="277">
        <v>10</v>
      </c>
      <c r="K179" s="318"/>
    </row>
    <row r="180" spans="2:11" ht="15" customHeight="1">
      <c r="B180" s="297"/>
      <c r="C180" s="277" t="s">
        <v>170</v>
      </c>
      <c r="D180" s="277"/>
      <c r="E180" s="277"/>
      <c r="F180" s="296" t="s">
        <v>1066</v>
      </c>
      <c r="G180" s="277"/>
      <c r="H180" s="277" t="s">
        <v>1139</v>
      </c>
      <c r="I180" s="277" t="s">
        <v>1100</v>
      </c>
      <c r="J180" s="277"/>
      <c r="K180" s="318"/>
    </row>
    <row r="181" spans="2:11" ht="15" customHeight="1">
      <c r="B181" s="297"/>
      <c r="C181" s="277" t="s">
        <v>1140</v>
      </c>
      <c r="D181" s="277"/>
      <c r="E181" s="277"/>
      <c r="F181" s="296" t="s">
        <v>1066</v>
      </c>
      <c r="G181" s="277"/>
      <c r="H181" s="277" t="s">
        <v>1141</v>
      </c>
      <c r="I181" s="277" t="s">
        <v>1100</v>
      </c>
      <c r="J181" s="277"/>
      <c r="K181" s="318"/>
    </row>
    <row r="182" spans="2:11" ht="15" customHeight="1">
      <c r="B182" s="297"/>
      <c r="C182" s="277" t="s">
        <v>1129</v>
      </c>
      <c r="D182" s="277"/>
      <c r="E182" s="277"/>
      <c r="F182" s="296" t="s">
        <v>1066</v>
      </c>
      <c r="G182" s="277"/>
      <c r="H182" s="277" t="s">
        <v>1142</v>
      </c>
      <c r="I182" s="277" t="s">
        <v>1100</v>
      </c>
      <c r="J182" s="277"/>
      <c r="K182" s="318"/>
    </row>
    <row r="183" spans="2:11" ht="15" customHeight="1">
      <c r="B183" s="297"/>
      <c r="C183" s="277" t="s">
        <v>172</v>
      </c>
      <c r="D183" s="277"/>
      <c r="E183" s="277"/>
      <c r="F183" s="296" t="s">
        <v>1072</v>
      </c>
      <c r="G183" s="277"/>
      <c r="H183" s="277" t="s">
        <v>1143</v>
      </c>
      <c r="I183" s="277" t="s">
        <v>1068</v>
      </c>
      <c r="J183" s="277">
        <v>50</v>
      </c>
      <c r="K183" s="318"/>
    </row>
    <row r="184" spans="2:11" ht="15" customHeight="1">
      <c r="B184" s="297"/>
      <c r="C184" s="277" t="s">
        <v>1144</v>
      </c>
      <c r="D184" s="277"/>
      <c r="E184" s="277"/>
      <c r="F184" s="296" t="s">
        <v>1072</v>
      </c>
      <c r="G184" s="277"/>
      <c r="H184" s="277" t="s">
        <v>1145</v>
      </c>
      <c r="I184" s="277" t="s">
        <v>1146</v>
      </c>
      <c r="J184" s="277"/>
      <c r="K184" s="318"/>
    </row>
    <row r="185" spans="2:11" ht="15" customHeight="1">
      <c r="B185" s="297"/>
      <c r="C185" s="277" t="s">
        <v>1147</v>
      </c>
      <c r="D185" s="277"/>
      <c r="E185" s="277"/>
      <c r="F185" s="296" t="s">
        <v>1072</v>
      </c>
      <c r="G185" s="277"/>
      <c r="H185" s="277" t="s">
        <v>1148</v>
      </c>
      <c r="I185" s="277" t="s">
        <v>1146</v>
      </c>
      <c r="J185" s="277"/>
      <c r="K185" s="318"/>
    </row>
    <row r="186" spans="2:11" ht="15" customHeight="1">
      <c r="B186" s="297"/>
      <c r="C186" s="277" t="s">
        <v>1149</v>
      </c>
      <c r="D186" s="277"/>
      <c r="E186" s="277"/>
      <c r="F186" s="296" t="s">
        <v>1072</v>
      </c>
      <c r="G186" s="277"/>
      <c r="H186" s="277" t="s">
        <v>1150</v>
      </c>
      <c r="I186" s="277" t="s">
        <v>1146</v>
      </c>
      <c r="J186" s="277"/>
      <c r="K186" s="318"/>
    </row>
    <row r="187" spans="2:11" ht="15" customHeight="1">
      <c r="B187" s="297"/>
      <c r="C187" s="330" t="s">
        <v>1151</v>
      </c>
      <c r="D187" s="277"/>
      <c r="E187" s="277"/>
      <c r="F187" s="296" t="s">
        <v>1072</v>
      </c>
      <c r="G187" s="277"/>
      <c r="H187" s="277" t="s">
        <v>1152</v>
      </c>
      <c r="I187" s="277" t="s">
        <v>1153</v>
      </c>
      <c r="J187" s="331" t="s">
        <v>1154</v>
      </c>
      <c r="K187" s="318"/>
    </row>
    <row r="188" spans="2:11" ht="15" customHeight="1">
      <c r="B188" s="297"/>
      <c r="C188" s="282" t="s">
        <v>40</v>
      </c>
      <c r="D188" s="277"/>
      <c r="E188" s="277"/>
      <c r="F188" s="296" t="s">
        <v>1066</v>
      </c>
      <c r="G188" s="277"/>
      <c r="H188" s="273" t="s">
        <v>1155</v>
      </c>
      <c r="I188" s="277" t="s">
        <v>1156</v>
      </c>
      <c r="J188" s="277"/>
      <c r="K188" s="318"/>
    </row>
    <row r="189" spans="2:11" ht="15" customHeight="1">
      <c r="B189" s="297"/>
      <c r="C189" s="282" t="s">
        <v>1157</v>
      </c>
      <c r="D189" s="277"/>
      <c r="E189" s="277"/>
      <c r="F189" s="296" t="s">
        <v>1066</v>
      </c>
      <c r="G189" s="277"/>
      <c r="H189" s="277" t="s">
        <v>1158</v>
      </c>
      <c r="I189" s="277" t="s">
        <v>1100</v>
      </c>
      <c r="J189" s="277"/>
      <c r="K189" s="318"/>
    </row>
    <row r="190" spans="2:11" ht="15" customHeight="1">
      <c r="B190" s="297"/>
      <c r="C190" s="282" t="s">
        <v>1159</v>
      </c>
      <c r="D190" s="277"/>
      <c r="E190" s="277"/>
      <c r="F190" s="296" t="s">
        <v>1066</v>
      </c>
      <c r="G190" s="277"/>
      <c r="H190" s="277" t="s">
        <v>1160</v>
      </c>
      <c r="I190" s="277" t="s">
        <v>1100</v>
      </c>
      <c r="J190" s="277"/>
      <c r="K190" s="318"/>
    </row>
    <row r="191" spans="2:11" ht="15" customHeight="1">
      <c r="B191" s="297"/>
      <c r="C191" s="282" t="s">
        <v>1161</v>
      </c>
      <c r="D191" s="277"/>
      <c r="E191" s="277"/>
      <c r="F191" s="296" t="s">
        <v>1072</v>
      </c>
      <c r="G191" s="277"/>
      <c r="H191" s="277" t="s">
        <v>1162</v>
      </c>
      <c r="I191" s="277" t="s">
        <v>1100</v>
      </c>
      <c r="J191" s="277"/>
      <c r="K191" s="318"/>
    </row>
    <row r="192" spans="2:11" ht="15" customHeight="1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spans="2:11" ht="18.75" customHeight="1">
      <c r="B193" s="273"/>
      <c r="C193" s="277"/>
      <c r="D193" s="277"/>
      <c r="E193" s="277"/>
      <c r="F193" s="296"/>
      <c r="G193" s="277"/>
      <c r="H193" s="277"/>
      <c r="I193" s="277"/>
      <c r="J193" s="277"/>
      <c r="K193" s="273"/>
    </row>
    <row r="194" spans="2:11" ht="18.75" customHeight="1">
      <c r="B194" s="273"/>
      <c r="C194" s="277"/>
      <c r="D194" s="277"/>
      <c r="E194" s="277"/>
      <c r="F194" s="296"/>
      <c r="G194" s="277"/>
      <c r="H194" s="277"/>
      <c r="I194" s="277"/>
      <c r="J194" s="277"/>
      <c r="K194" s="273"/>
    </row>
    <row r="195" spans="2:11" ht="18.75" customHeight="1"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spans="2:11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spans="2:11" ht="21">
      <c r="B197" s="268"/>
      <c r="C197" s="389" t="s">
        <v>1163</v>
      </c>
      <c r="D197" s="389"/>
      <c r="E197" s="389"/>
      <c r="F197" s="389"/>
      <c r="G197" s="389"/>
      <c r="H197" s="389"/>
      <c r="I197" s="389"/>
      <c r="J197" s="389"/>
      <c r="K197" s="269"/>
    </row>
    <row r="198" spans="2:11" ht="25.5" customHeight="1">
      <c r="B198" s="268"/>
      <c r="C198" s="333" t="s">
        <v>1164</v>
      </c>
      <c r="D198" s="333"/>
      <c r="E198" s="333"/>
      <c r="F198" s="333" t="s">
        <v>1165</v>
      </c>
      <c r="G198" s="334"/>
      <c r="H198" s="395" t="s">
        <v>1166</v>
      </c>
      <c r="I198" s="395"/>
      <c r="J198" s="395"/>
      <c r="K198" s="269"/>
    </row>
    <row r="199" spans="2:11" ht="5.25" customHeight="1">
      <c r="B199" s="297"/>
      <c r="C199" s="294"/>
      <c r="D199" s="294"/>
      <c r="E199" s="294"/>
      <c r="F199" s="294"/>
      <c r="G199" s="277"/>
      <c r="H199" s="294"/>
      <c r="I199" s="294"/>
      <c r="J199" s="294"/>
      <c r="K199" s="318"/>
    </row>
    <row r="200" spans="2:11" ht="15" customHeight="1">
      <c r="B200" s="297"/>
      <c r="C200" s="277" t="s">
        <v>1156</v>
      </c>
      <c r="D200" s="277"/>
      <c r="E200" s="277"/>
      <c r="F200" s="296" t="s">
        <v>41</v>
      </c>
      <c r="G200" s="277"/>
      <c r="H200" s="391" t="s">
        <v>1167</v>
      </c>
      <c r="I200" s="391"/>
      <c r="J200" s="391"/>
      <c r="K200" s="318"/>
    </row>
    <row r="201" spans="2:11" ht="15" customHeight="1">
      <c r="B201" s="297"/>
      <c r="C201" s="303"/>
      <c r="D201" s="277"/>
      <c r="E201" s="277"/>
      <c r="F201" s="296" t="s">
        <v>42</v>
      </c>
      <c r="G201" s="277"/>
      <c r="H201" s="391" t="s">
        <v>1168</v>
      </c>
      <c r="I201" s="391"/>
      <c r="J201" s="391"/>
      <c r="K201" s="318"/>
    </row>
    <row r="202" spans="2:11" ht="15" customHeight="1">
      <c r="B202" s="297"/>
      <c r="C202" s="303"/>
      <c r="D202" s="277"/>
      <c r="E202" s="277"/>
      <c r="F202" s="296" t="s">
        <v>45</v>
      </c>
      <c r="G202" s="277"/>
      <c r="H202" s="391" t="s">
        <v>1169</v>
      </c>
      <c r="I202" s="391"/>
      <c r="J202" s="391"/>
      <c r="K202" s="318"/>
    </row>
    <row r="203" spans="2:11" ht="15" customHeight="1">
      <c r="B203" s="297"/>
      <c r="C203" s="277"/>
      <c r="D203" s="277"/>
      <c r="E203" s="277"/>
      <c r="F203" s="296" t="s">
        <v>43</v>
      </c>
      <c r="G203" s="277"/>
      <c r="H203" s="391" t="s">
        <v>1170</v>
      </c>
      <c r="I203" s="391"/>
      <c r="J203" s="391"/>
      <c r="K203" s="318"/>
    </row>
    <row r="204" spans="2:11" ht="15" customHeight="1">
      <c r="B204" s="297"/>
      <c r="C204" s="277"/>
      <c r="D204" s="277"/>
      <c r="E204" s="277"/>
      <c r="F204" s="296" t="s">
        <v>44</v>
      </c>
      <c r="G204" s="277"/>
      <c r="H204" s="391" t="s">
        <v>1171</v>
      </c>
      <c r="I204" s="391"/>
      <c r="J204" s="391"/>
      <c r="K204" s="318"/>
    </row>
    <row r="205" spans="2:11" ht="15" customHeight="1">
      <c r="B205" s="297"/>
      <c r="C205" s="277"/>
      <c r="D205" s="277"/>
      <c r="E205" s="277"/>
      <c r="F205" s="296"/>
      <c r="G205" s="277"/>
      <c r="H205" s="277"/>
      <c r="I205" s="277"/>
      <c r="J205" s="277"/>
      <c r="K205" s="318"/>
    </row>
    <row r="206" spans="2:11" ht="15" customHeight="1">
      <c r="B206" s="297"/>
      <c r="C206" s="277" t="s">
        <v>1112</v>
      </c>
      <c r="D206" s="277"/>
      <c r="E206" s="277"/>
      <c r="F206" s="296" t="s">
        <v>77</v>
      </c>
      <c r="G206" s="277"/>
      <c r="H206" s="391" t="s">
        <v>1172</v>
      </c>
      <c r="I206" s="391"/>
      <c r="J206" s="391"/>
      <c r="K206" s="318"/>
    </row>
    <row r="207" spans="2:11" ht="15" customHeight="1">
      <c r="B207" s="297"/>
      <c r="C207" s="303"/>
      <c r="D207" s="277"/>
      <c r="E207" s="277"/>
      <c r="F207" s="296" t="s">
        <v>1010</v>
      </c>
      <c r="G207" s="277"/>
      <c r="H207" s="391" t="s">
        <v>1011</v>
      </c>
      <c r="I207" s="391"/>
      <c r="J207" s="391"/>
      <c r="K207" s="318"/>
    </row>
    <row r="208" spans="2:11" ht="15" customHeight="1">
      <c r="B208" s="297"/>
      <c r="C208" s="277"/>
      <c r="D208" s="277"/>
      <c r="E208" s="277"/>
      <c r="F208" s="296" t="s">
        <v>1008</v>
      </c>
      <c r="G208" s="277"/>
      <c r="H208" s="391" t="s">
        <v>1173</v>
      </c>
      <c r="I208" s="391"/>
      <c r="J208" s="391"/>
      <c r="K208" s="318"/>
    </row>
    <row r="209" spans="2:11" ht="15" customHeight="1">
      <c r="B209" s="335"/>
      <c r="C209" s="303"/>
      <c r="D209" s="303"/>
      <c r="E209" s="303"/>
      <c r="F209" s="296" t="s">
        <v>1012</v>
      </c>
      <c r="G209" s="282"/>
      <c r="H209" s="390" t="s">
        <v>91</v>
      </c>
      <c r="I209" s="390"/>
      <c r="J209" s="390"/>
      <c r="K209" s="336"/>
    </row>
    <row r="210" spans="2:11" ht="15" customHeight="1">
      <c r="B210" s="335"/>
      <c r="C210" s="303"/>
      <c r="D210" s="303"/>
      <c r="E210" s="303"/>
      <c r="F210" s="296" t="s">
        <v>1013</v>
      </c>
      <c r="G210" s="282"/>
      <c r="H210" s="390" t="s">
        <v>989</v>
      </c>
      <c r="I210" s="390"/>
      <c r="J210" s="390"/>
      <c r="K210" s="336"/>
    </row>
    <row r="211" spans="2:11" ht="15" customHeight="1">
      <c r="B211" s="335"/>
      <c r="C211" s="303"/>
      <c r="D211" s="303"/>
      <c r="E211" s="303"/>
      <c r="F211" s="337"/>
      <c r="G211" s="282"/>
      <c r="H211" s="338"/>
      <c r="I211" s="338"/>
      <c r="J211" s="338"/>
      <c r="K211" s="336"/>
    </row>
    <row r="212" spans="2:11" ht="15" customHeight="1">
      <c r="B212" s="335"/>
      <c r="C212" s="277" t="s">
        <v>1136</v>
      </c>
      <c r="D212" s="303"/>
      <c r="E212" s="303"/>
      <c r="F212" s="296">
        <v>1</v>
      </c>
      <c r="G212" s="282"/>
      <c r="H212" s="390" t="s">
        <v>1174</v>
      </c>
      <c r="I212" s="390"/>
      <c r="J212" s="390"/>
      <c r="K212" s="336"/>
    </row>
    <row r="213" spans="2:11" ht="15" customHeight="1">
      <c r="B213" s="335"/>
      <c r="C213" s="303"/>
      <c r="D213" s="303"/>
      <c r="E213" s="303"/>
      <c r="F213" s="296">
        <v>2</v>
      </c>
      <c r="G213" s="282"/>
      <c r="H213" s="390" t="s">
        <v>1175</v>
      </c>
      <c r="I213" s="390"/>
      <c r="J213" s="390"/>
      <c r="K213" s="336"/>
    </row>
    <row r="214" spans="2:11" ht="15" customHeight="1">
      <c r="B214" s="335"/>
      <c r="C214" s="303"/>
      <c r="D214" s="303"/>
      <c r="E214" s="303"/>
      <c r="F214" s="296">
        <v>3</v>
      </c>
      <c r="G214" s="282"/>
      <c r="H214" s="390" t="s">
        <v>1176</v>
      </c>
      <c r="I214" s="390"/>
      <c r="J214" s="390"/>
      <c r="K214" s="336"/>
    </row>
    <row r="215" spans="2:11" ht="15" customHeight="1">
      <c r="B215" s="335"/>
      <c r="C215" s="303"/>
      <c r="D215" s="303"/>
      <c r="E215" s="303"/>
      <c r="F215" s="296">
        <v>4</v>
      </c>
      <c r="G215" s="282"/>
      <c r="H215" s="390" t="s">
        <v>1177</v>
      </c>
      <c r="I215" s="390"/>
      <c r="J215" s="390"/>
      <c r="K215" s="336"/>
    </row>
    <row r="216" spans="2:11" ht="12.75" customHeight="1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11</vt:i4>
      </vt:variant>
    </vt:vector>
  </HeadingPairs>
  <TitlesOfParts>
    <vt:vector size="18" baseType="lpstr">
      <vt:lpstr>Rekapitulace stavby 01</vt:lpstr>
      <vt:lpstr>Rekapitulace stavby</vt:lpstr>
      <vt:lpstr>stav - Stavební část</vt:lpstr>
      <vt:lpstr>el - Elektroinstalace</vt:lpstr>
      <vt:lpstr>slp - Slaboproud</vt:lpstr>
      <vt:lpstr>vrn - Vedlejší a ostatní ...</vt:lpstr>
      <vt:lpstr>Pokyny pro vyplnění</vt:lpstr>
      <vt:lpstr>'el - Elektroinstalace'!Názvy_tisku</vt:lpstr>
      <vt:lpstr>'Rekapitulace stavby 01'!Názvy_tisku</vt:lpstr>
      <vt:lpstr>'slp - Slaboproud'!Názvy_tisku</vt:lpstr>
      <vt:lpstr>'stav - Stavební část'!Názvy_tisku</vt:lpstr>
      <vt:lpstr>'vrn - Vedlejší a ostatní ...'!Názvy_tisku</vt:lpstr>
      <vt:lpstr>'el - Elektroinstalace'!Oblast_tisku</vt:lpstr>
      <vt:lpstr>'Pokyny pro vyplnění'!Oblast_tisku</vt:lpstr>
      <vt:lpstr>'Rekapitulace stavby 01'!Oblast_tisku</vt:lpstr>
      <vt:lpstr>'slp - Slaboproud'!Oblast_tisku</vt:lpstr>
      <vt:lpstr>'stav - Stavební část'!Oblast_tisku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Milanovo-PC\Milan</dc:creator>
  <cp:lastModifiedBy>Kočišová, Michala</cp:lastModifiedBy>
  <dcterms:created xsi:type="dcterms:W3CDTF">2018-05-03T17:21:27Z</dcterms:created>
  <dcterms:modified xsi:type="dcterms:W3CDTF">2018-06-06T10:07:27Z</dcterms:modified>
</cp:coreProperties>
</file>